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업무_투자관리실(151123~)\1. KIF 관리\3. 자펀드 선정\2016년 자펀드선정\2016년 2차 선정(M&amp;A,세컨더리 선정)\1. 선정공고\"/>
    </mc:Choice>
  </mc:AlternateContent>
  <bookViews>
    <workbookView xWindow="0" yWindow="0" windowWidth="25200" windowHeight="11715" tabRatio="910" firstSheet="1" activeTab="1"/>
  </bookViews>
  <sheets>
    <sheet name="콤보박스" sheetId="14" state="hidden" r:id="rId1"/>
    <sheet name="작성안내" sheetId="27" r:id="rId2"/>
    <sheet name="표지" sheetId="1" r:id="rId3"/>
    <sheet name="1-0.결성규모" sheetId="26" r:id="rId4"/>
    <sheet name="1-1.재무안정성" sheetId="4" r:id="rId5"/>
    <sheet name="1-2.준법성" sheetId="13" r:id="rId6"/>
    <sheet name="1-3.핵심운용인력 관리현황" sheetId="29" r:id="rId7"/>
    <sheet name="1-4.조합결성내역" sheetId="15" r:id="rId8"/>
    <sheet name="2-1.IPO 및 M&amp;A건수" sheetId="16" r:id="rId9"/>
    <sheet name="2-2.청산펀드 총괄" sheetId="8" r:id="rId10"/>
    <sheet name="2-2-1.청산펀드 세부내역" sheetId="20" r:id="rId11"/>
    <sheet name="2-3.운용중인펀드 총괄" sheetId="21" r:id="rId12"/>
    <sheet name="2-3-1.운용중인펀드 세부내역" sheetId="28" r:id="rId13"/>
    <sheet name="2-4.KIF자펀드 운용실적" sheetId="22" r:id="rId14"/>
    <sheet name="3-1.핵심운용인력 경력기간" sheetId="18" r:id="rId15"/>
    <sheet name="3-2.핵심운용인력 개별기업 투자성과" sheetId="19" r:id="rId16"/>
    <sheet name="3-3.핵심운용인력 운용중인펀드" sheetId="31" r:id="rId17"/>
  </sheets>
  <definedNames>
    <definedName name="_xlnm._FilterDatabase" localSheetId="5" hidden="1">'1-2.준법성'!$A$8:$E$14</definedName>
    <definedName name="Best_deal" localSheetId="3">#REF!</definedName>
    <definedName name="Best_deal" localSheetId="6">#REF!</definedName>
    <definedName name="Best_deal" localSheetId="13">#REF!</definedName>
    <definedName name="Best_deal" localSheetId="16">#REF!</definedName>
    <definedName name="Best_deal">#REF!</definedName>
    <definedName name="KIF조합수익률" localSheetId="3">#REF!</definedName>
    <definedName name="KIF조합수익률" localSheetId="6">#REF!</definedName>
    <definedName name="KIF조합수익률" localSheetId="16">#REF!</definedName>
    <definedName name="KIF조합수익률">#REF!</definedName>
    <definedName name="KOSPI" localSheetId="3">#REF!</definedName>
    <definedName name="KOSPI" localSheetId="5">#REF!</definedName>
    <definedName name="KOSPI" localSheetId="6">#REF!</definedName>
    <definedName name="KOSPI" localSheetId="7">#REF!</definedName>
    <definedName name="KOSPI" localSheetId="8">#REF!</definedName>
    <definedName name="KOSPI" localSheetId="10">#REF!</definedName>
    <definedName name="KOSPI" localSheetId="11">#REF!</definedName>
    <definedName name="KOSPI" localSheetId="12">#REF!</definedName>
    <definedName name="KOSPI" localSheetId="13">#REF!</definedName>
    <definedName name="KOSPI" localSheetId="14">#REF!</definedName>
    <definedName name="KOSPI" localSheetId="15">#REF!</definedName>
    <definedName name="KOSPI" localSheetId="16">#REF!</definedName>
    <definedName name="KOSPI">#REF!</definedName>
    <definedName name="_xlnm.Print_Area" localSheetId="3">'1-0.결성규모'!$B$2:$F$21</definedName>
    <definedName name="_xlnm.Print_Area" localSheetId="4">'1-1.재무안정성'!$B$2:$F$21</definedName>
    <definedName name="_xlnm.Print_Area" localSheetId="5">'1-2.준법성'!$B$2:$F$14</definedName>
    <definedName name="_xlnm.Print_Area" localSheetId="6">'1-3.핵심운용인력 관리현황'!$B$2:$O$29</definedName>
    <definedName name="_xlnm.Print_Area" localSheetId="7">'1-4.조합결성내역'!$B$2:$H$26</definedName>
    <definedName name="_xlnm.Print_Area" localSheetId="8">'2-1.IPO 및 M&amp;A건수'!$B$2:$H$26</definedName>
    <definedName name="_xlnm.Print_Area" localSheetId="9">'2-2.청산펀드 총괄'!$B$2:$M$34</definedName>
    <definedName name="_xlnm.Print_Area" localSheetId="10">'2-2-1.청산펀드 세부내역'!$B$2:$K$91</definedName>
    <definedName name="_xlnm.Print_Area" localSheetId="11">'2-3.운용중인펀드 총괄'!$B$2:$K$30</definedName>
    <definedName name="_xlnm.Print_Area" localSheetId="12">'2-3-1.운용중인펀드 세부내역'!$B$2:$P$76</definedName>
    <definedName name="_xlnm.Print_Area" localSheetId="13">'2-4.KIF자펀드 운용실적'!$B$2:$N$50</definedName>
    <definedName name="_xlnm.Print_Area" localSheetId="14">'3-1.핵심운용인력 경력기간'!$B$2:$K$26</definedName>
    <definedName name="_xlnm.Print_Area" localSheetId="15">'3-2.핵심운용인력 개별기업 투자성과'!$B$2:$S$43</definedName>
    <definedName name="_xlnm.Print_Area" localSheetId="16">'3-3.핵심운용인력 운용중인펀드'!$B$2:$O$28</definedName>
    <definedName name="_xlnm.Print_Area" localSheetId="1">작성안내!$B$2:$J$34</definedName>
    <definedName name="_xlnm.Print_Area" localSheetId="2">표지!$A$1:$E$15</definedName>
    <definedName name="Team_Competency" localSheetId="3">#REF!</definedName>
    <definedName name="Team_Competency" localSheetId="6">#REF!</definedName>
    <definedName name="Team_Competency" localSheetId="13">#REF!</definedName>
    <definedName name="Team_Competency" localSheetId="16">#REF!</definedName>
    <definedName name="Team_Competency">#REF!</definedName>
    <definedName name="YESNO" localSheetId="3">#REF!</definedName>
    <definedName name="YESNO" localSheetId="5">#REF!</definedName>
    <definedName name="YESNO" localSheetId="6">#REF!</definedName>
    <definedName name="YESNO" localSheetId="7">#REF!</definedName>
    <definedName name="YESNO" localSheetId="8">#REF!</definedName>
    <definedName name="YESNO" localSheetId="9">#REF!</definedName>
    <definedName name="YESNO" localSheetId="10">#REF!</definedName>
    <definedName name="YESNO" localSheetId="11">#REF!</definedName>
    <definedName name="YESNO" localSheetId="12">#REF!</definedName>
    <definedName name="YESNO" localSheetId="13">#REF!</definedName>
    <definedName name="YESNO" localSheetId="14">#REF!</definedName>
    <definedName name="YESNO" localSheetId="15">#REF!</definedName>
    <definedName name="YESNO" localSheetId="16">#REF!</definedName>
    <definedName name="YESNO">#REF!</definedName>
    <definedName name="운용중인펀드" localSheetId="3">#REF!</definedName>
    <definedName name="운용중인펀드" localSheetId="6">#REF!</definedName>
    <definedName name="운용중인펀드" localSheetId="13">#REF!</definedName>
    <definedName name="운용중인펀드" localSheetId="16">#REF!</definedName>
    <definedName name="운용중인펀드">#REF!</definedName>
    <definedName name="핵심운용인력유지율" localSheetId="16">#REF!</definedName>
    <definedName name="핵심운용인력유지율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26" i="31" l="1"/>
  <c r="N19" i="31"/>
  <c r="N12" i="31"/>
  <c r="N25" i="31"/>
  <c r="N24" i="31"/>
  <c r="N23" i="31"/>
  <c r="N18" i="31"/>
  <c r="N17" i="31"/>
  <c r="N16" i="31"/>
  <c r="N11" i="31"/>
  <c r="N10" i="31"/>
  <c r="M30" i="31" l="1"/>
  <c r="J28" i="31"/>
  <c r="J21" i="31"/>
  <c r="J14" i="31"/>
  <c r="D28" i="31"/>
  <c r="D21" i="31"/>
  <c r="D14" i="31"/>
  <c r="C2" i="31"/>
  <c r="D30" i="31" l="1"/>
  <c r="J30" i="31"/>
  <c r="N28" i="31"/>
  <c r="N21" i="31"/>
  <c r="N14" i="31"/>
  <c r="N30" i="31" l="1"/>
  <c r="G40" i="19"/>
  <c r="G39" i="19"/>
  <c r="G38" i="19"/>
  <c r="G37" i="19"/>
  <c r="G36" i="19"/>
  <c r="G35" i="19"/>
  <c r="N43" i="19"/>
  <c r="N30" i="19"/>
  <c r="G27" i="19"/>
  <c r="G26" i="19"/>
  <c r="G25" i="19"/>
  <c r="G24" i="19"/>
  <c r="G23" i="19"/>
  <c r="G22" i="19"/>
  <c r="F43" i="19"/>
  <c r="L50" i="22"/>
  <c r="L49" i="22"/>
  <c r="L48" i="22"/>
  <c r="L47" i="22"/>
  <c r="L46" i="22"/>
  <c r="L45" i="22"/>
  <c r="L44" i="22"/>
  <c r="L43" i="22"/>
  <c r="L42" i="22"/>
  <c r="L41" i="22"/>
  <c r="L40" i="22"/>
  <c r="L39" i="22"/>
  <c r="L38" i="22"/>
  <c r="L37" i="22"/>
  <c r="L36" i="22"/>
  <c r="L35" i="22"/>
  <c r="L34" i="22"/>
  <c r="C2" i="19" l="1"/>
  <c r="C2" i="18"/>
  <c r="K49" i="22"/>
  <c r="K48" i="22"/>
  <c r="K47" i="22"/>
  <c r="K46" i="22"/>
  <c r="K45" i="22"/>
  <c r="K44" i="22"/>
  <c r="K43" i="22"/>
  <c r="K42" i="22"/>
  <c r="K41" i="22"/>
  <c r="K40" i="22"/>
  <c r="K39" i="22"/>
  <c r="K38" i="22"/>
  <c r="K37" i="22"/>
  <c r="K36" i="22"/>
  <c r="K35" i="22"/>
  <c r="K34" i="22"/>
  <c r="K29" i="22"/>
  <c r="K28" i="22"/>
  <c r="K27" i="22"/>
  <c r="K26" i="22"/>
  <c r="K25" i="22"/>
  <c r="K24" i="22"/>
  <c r="K23" i="22"/>
  <c r="K22" i="22"/>
  <c r="K21" i="22"/>
  <c r="K20" i="22"/>
  <c r="K19" i="22"/>
  <c r="K18" i="22"/>
  <c r="K17" i="22"/>
  <c r="K16" i="22"/>
  <c r="K15" i="22"/>
  <c r="F35" i="22"/>
  <c r="F36" i="22" s="1"/>
  <c r="F37" i="22" s="1"/>
  <c r="F38" i="22" s="1"/>
  <c r="F39" i="22" s="1"/>
  <c r="F40" i="22" s="1"/>
  <c r="F41" i="22" s="1"/>
  <c r="F42" i="22" s="1"/>
  <c r="F43" i="22" s="1"/>
  <c r="F44" i="22" s="1"/>
  <c r="F45" i="22" s="1"/>
  <c r="F46" i="22" s="1"/>
  <c r="F47" i="22" s="1"/>
  <c r="F48" i="22" s="1"/>
  <c r="F49" i="22" s="1"/>
  <c r="E35" i="22"/>
  <c r="E36" i="22" s="1"/>
  <c r="E37" i="22" s="1"/>
  <c r="E38" i="22" s="1"/>
  <c r="E39" i="22" s="1"/>
  <c r="E40" i="22" s="1"/>
  <c r="E41" i="22" s="1"/>
  <c r="E42" i="22" s="1"/>
  <c r="E43" i="22" s="1"/>
  <c r="E44" i="22" s="1"/>
  <c r="E45" i="22" s="1"/>
  <c r="E46" i="22" s="1"/>
  <c r="E47" i="22" s="1"/>
  <c r="E48" i="22" s="1"/>
  <c r="E49" i="22" s="1"/>
  <c r="K14" i="22"/>
  <c r="F15" i="22"/>
  <c r="F16" i="22" s="1"/>
  <c r="F17" i="22" s="1"/>
  <c r="F18" i="22" s="1"/>
  <c r="F19" i="22" s="1"/>
  <c r="F20" i="22" s="1"/>
  <c r="F21" i="22" s="1"/>
  <c r="F22" i="22" s="1"/>
  <c r="F23" i="22" s="1"/>
  <c r="F24" i="22" s="1"/>
  <c r="F25" i="22" s="1"/>
  <c r="F26" i="22" s="1"/>
  <c r="F27" i="22" s="1"/>
  <c r="F28" i="22" s="1"/>
  <c r="F29" i="22" s="1"/>
  <c r="E15" i="22"/>
  <c r="E16" i="22" s="1"/>
  <c r="E17" i="22" s="1"/>
  <c r="E18" i="22" s="1"/>
  <c r="E19" i="22" s="1"/>
  <c r="E20" i="22" s="1"/>
  <c r="E21" i="22" s="1"/>
  <c r="E22" i="22" s="1"/>
  <c r="E23" i="22" s="1"/>
  <c r="E24" i="22" s="1"/>
  <c r="E25" i="22" s="1"/>
  <c r="E26" i="22" s="1"/>
  <c r="E27" i="22" s="1"/>
  <c r="E28" i="22" s="1"/>
  <c r="E29" i="22" s="1"/>
  <c r="C2" i="22"/>
  <c r="M76" i="28"/>
  <c r="L76" i="28"/>
  <c r="K76" i="28"/>
  <c r="J76" i="28"/>
  <c r="M55" i="28"/>
  <c r="L55" i="28"/>
  <c r="K55" i="28"/>
  <c r="J55" i="28"/>
  <c r="G61" i="28"/>
  <c r="G62" i="28" s="1"/>
  <c r="G63" i="28" s="1"/>
  <c r="G64" i="28" s="1"/>
  <c r="G65" i="28" s="1"/>
  <c r="G66" i="28" s="1"/>
  <c r="G67" i="28" s="1"/>
  <c r="G68" i="28" s="1"/>
  <c r="G69" i="28" s="1"/>
  <c r="G70" i="28" s="1"/>
  <c r="G71" i="28" s="1"/>
  <c r="G72" i="28" s="1"/>
  <c r="G73" i="28" s="1"/>
  <c r="G74" i="28" s="1"/>
  <c r="G75" i="28" s="1"/>
  <c r="F61" i="28"/>
  <c r="F62" i="28" s="1"/>
  <c r="F63" i="28" s="1"/>
  <c r="F64" i="28" s="1"/>
  <c r="F65" i="28" s="1"/>
  <c r="F66" i="28" s="1"/>
  <c r="F67" i="28" s="1"/>
  <c r="F68" i="28" s="1"/>
  <c r="F69" i="28" s="1"/>
  <c r="F70" i="28" s="1"/>
  <c r="F71" i="28" s="1"/>
  <c r="F72" i="28" s="1"/>
  <c r="F73" i="28" s="1"/>
  <c r="F74" i="28" s="1"/>
  <c r="F75" i="28" s="1"/>
  <c r="G40" i="28"/>
  <c r="G41" i="28" s="1"/>
  <c r="G42" i="28" s="1"/>
  <c r="G43" i="28" s="1"/>
  <c r="G44" i="28" s="1"/>
  <c r="G45" i="28" s="1"/>
  <c r="G46" i="28" s="1"/>
  <c r="G47" i="28" s="1"/>
  <c r="G48" i="28" s="1"/>
  <c r="G49" i="28" s="1"/>
  <c r="G50" i="28" s="1"/>
  <c r="G51" i="28" s="1"/>
  <c r="G52" i="28" s="1"/>
  <c r="G53" i="28" s="1"/>
  <c r="G54" i="28" s="1"/>
  <c r="F40" i="28"/>
  <c r="F41" i="28" s="1"/>
  <c r="F42" i="28" s="1"/>
  <c r="F43" i="28" s="1"/>
  <c r="F44" i="28" s="1"/>
  <c r="F45" i="28" s="1"/>
  <c r="F46" i="28" s="1"/>
  <c r="F47" i="28" s="1"/>
  <c r="F48" i="28" s="1"/>
  <c r="F49" i="28" s="1"/>
  <c r="F50" i="28" s="1"/>
  <c r="F51" i="28" s="1"/>
  <c r="F52" i="28" s="1"/>
  <c r="F53" i="28" s="1"/>
  <c r="F54" i="28" s="1"/>
  <c r="G19" i="28"/>
  <c r="G20" i="28" s="1"/>
  <c r="G21" i="28" s="1"/>
  <c r="G22" i="28" s="1"/>
  <c r="G23" i="28" s="1"/>
  <c r="G24" i="28" s="1"/>
  <c r="G25" i="28" s="1"/>
  <c r="G26" i="28" s="1"/>
  <c r="G27" i="28" s="1"/>
  <c r="G28" i="28" s="1"/>
  <c r="G29" i="28" s="1"/>
  <c r="G30" i="28" s="1"/>
  <c r="G31" i="28" s="1"/>
  <c r="G32" i="28" s="1"/>
  <c r="G33" i="28" s="1"/>
  <c r="F19" i="28"/>
  <c r="F20" i="28" s="1"/>
  <c r="F21" i="28" s="1"/>
  <c r="F22" i="28" s="1"/>
  <c r="F23" i="28" s="1"/>
  <c r="F24" i="28" s="1"/>
  <c r="F25" i="28" s="1"/>
  <c r="F26" i="28" s="1"/>
  <c r="F27" i="28" s="1"/>
  <c r="F28" i="28" s="1"/>
  <c r="F29" i="28" s="1"/>
  <c r="F30" i="28" s="1"/>
  <c r="F31" i="28" s="1"/>
  <c r="F32" i="28" s="1"/>
  <c r="F33" i="28" s="1"/>
  <c r="C2" i="28"/>
  <c r="I30" i="21"/>
  <c r="H30" i="21"/>
  <c r="G30" i="21"/>
  <c r="C2" i="21" l="1"/>
  <c r="I91" i="20"/>
  <c r="H91" i="20"/>
  <c r="D90" i="20"/>
  <c r="D89" i="20"/>
  <c r="D88" i="20"/>
  <c r="D87" i="20"/>
  <c r="D86" i="20"/>
  <c r="D85" i="20"/>
  <c r="D84" i="20"/>
  <c r="D83" i="20"/>
  <c r="D82" i="20"/>
  <c r="D81" i="20"/>
  <c r="D80" i="20"/>
  <c r="D79" i="20"/>
  <c r="D78" i="20"/>
  <c r="D77" i="20"/>
  <c r="D76" i="20"/>
  <c r="D75" i="20"/>
  <c r="C2" i="20"/>
  <c r="D91" i="20" l="1"/>
  <c r="I18" i="8"/>
  <c r="I17" i="8"/>
  <c r="I16" i="8"/>
  <c r="I15" i="8"/>
  <c r="G18" i="8"/>
  <c r="G17" i="8"/>
  <c r="G16" i="8"/>
  <c r="G15" i="8"/>
  <c r="G121" i="8"/>
  <c r="G101" i="8"/>
  <c r="G81" i="8"/>
  <c r="G61" i="8"/>
  <c r="E41" i="8"/>
  <c r="D41" i="8"/>
  <c r="F121" i="8"/>
  <c r="F120" i="8"/>
  <c r="F119" i="8"/>
  <c r="F118" i="8"/>
  <c r="F117" i="8"/>
  <c r="F116" i="8"/>
  <c r="F115" i="8"/>
  <c r="F114" i="8"/>
  <c r="F113" i="8"/>
  <c r="F112" i="8"/>
  <c r="F111" i="8"/>
  <c r="F110" i="8"/>
  <c r="F109" i="8"/>
  <c r="F108" i="8"/>
  <c r="F107" i="8"/>
  <c r="F106" i="8"/>
  <c r="F105" i="8"/>
  <c r="F104" i="8"/>
  <c r="F103" i="8"/>
  <c r="F101" i="8"/>
  <c r="F100" i="8"/>
  <c r="F99" i="8"/>
  <c r="F98" i="8"/>
  <c r="F97" i="8"/>
  <c r="F96" i="8"/>
  <c r="F95" i="8"/>
  <c r="F94" i="8"/>
  <c r="F93" i="8"/>
  <c r="F92" i="8"/>
  <c r="F91" i="8"/>
  <c r="F90" i="8"/>
  <c r="F89" i="8"/>
  <c r="F88" i="8"/>
  <c r="F87" i="8"/>
  <c r="F86" i="8"/>
  <c r="F85" i="8"/>
  <c r="F84" i="8"/>
  <c r="F83" i="8"/>
  <c r="F81" i="8"/>
  <c r="F80" i="8"/>
  <c r="F79" i="8"/>
  <c r="F78" i="8"/>
  <c r="F77" i="8"/>
  <c r="F76" i="8"/>
  <c r="F75" i="8"/>
  <c r="F74" i="8"/>
  <c r="F73" i="8"/>
  <c r="F72" i="8"/>
  <c r="F71" i="8"/>
  <c r="F70" i="8"/>
  <c r="F69" i="8"/>
  <c r="F68" i="8"/>
  <c r="F67" i="8"/>
  <c r="F66" i="8"/>
  <c r="F65" i="8"/>
  <c r="F64" i="8"/>
  <c r="F63" i="8"/>
  <c r="H34" i="8"/>
  <c r="F34" i="8"/>
  <c r="H121" i="8" l="1"/>
  <c r="L18" i="8" s="1"/>
  <c r="C2" i="8"/>
  <c r="C2" i="16"/>
  <c r="C2" i="15"/>
  <c r="N19" i="29"/>
  <c r="N18" i="29"/>
  <c r="N17" i="29"/>
  <c r="N16" i="29"/>
  <c r="N15" i="29"/>
  <c r="N14" i="29"/>
  <c r="N13" i="29"/>
  <c r="C2" i="29" l="1"/>
  <c r="C2" i="13"/>
  <c r="C2" i="4"/>
  <c r="C2" i="26"/>
  <c r="D58" i="20" l="1"/>
  <c r="D57" i="20"/>
  <c r="D56" i="20"/>
  <c r="D55" i="20"/>
  <c r="D38" i="20"/>
  <c r="D37" i="20"/>
  <c r="D36" i="20"/>
  <c r="D35" i="20"/>
  <c r="F26" i="16"/>
  <c r="E26" i="16"/>
  <c r="E26" i="15"/>
  <c r="G29" i="29" l="1"/>
  <c r="N29" i="29" s="1"/>
  <c r="M43" i="19" l="1"/>
  <c r="L43" i="19"/>
  <c r="G43" i="19" s="1"/>
  <c r="K43" i="19"/>
  <c r="M30" i="19"/>
  <c r="L30" i="19"/>
  <c r="K30" i="19"/>
  <c r="F30" i="19"/>
  <c r="K25" i="18"/>
  <c r="K24" i="18"/>
  <c r="K23" i="18"/>
  <c r="K22" i="18"/>
  <c r="K21" i="18"/>
  <c r="K18" i="18"/>
  <c r="K17" i="18"/>
  <c r="K16" i="18"/>
  <c r="K15" i="18"/>
  <c r="K14" i="18"/>
  <c r="K11" i="18"/>
  <c r="K10" i="18"/>
  <c r="K9" i="18"/>
  <c r="J50" i="22"/>
  <c r="I50" i="22"/>
  <c r="J30" i="22"/>
  <c r="I30" i="22"/>
  <c r="D63" i="28"/>
  <c r="D62" i="28"/>
  <c r="D61" i="28"/>
  <c r="D60" i="28"/>
  <c r="D42" i="28"/>
  <c r="D41" i="28"/>
  <c r="D40" i="28"/>
  <c r="D39" i="28"/>
  <c r="M34" i="28"/>
  <c r="L34" i="28"/>
  <c r="K34" i="28"/>
  <c r="J34" i="28"/>
  <c r="D21" i="28"/>
  <c r="D20" i="28"/>
  <c r="D19" i="28"/>
  <c r="D18" i="28"/>
  <c r="I71" i="20"/>
  <c r="H71" i="20"/>
  <c r="D70" i="20"/>
  <c r="D69" i="20"/>
  <c r="D68" i="20"/>
  <c r="D67" i="20"/>
  <c r="D66" i="20"/>
  <c r="D65" i="20"/>
  <c r="D64" i="20"/>
  <c r="D63" i="20"/>
  <c r="D62" i="20"/>
  <c r="D61" i="20"/>
  <c r="D60" i="20"/>
  <c r="D59" i="20"/>
  <c r="I51" i="20"/>
  <c r="H51" i="20"/>
  <c r="D50" i="20"/>
  <c r="D49" i="20"/>
  <c r="D48" i="20"/>
  <c r="D47" i="20"/>
  <c r="D46" i="20"/>
  <c r="D45" i="20"/>
  <c r="D44" i="20"/>
  <c r="D43" i="20"/>
  <c r="D42" i="20"/>
  <c r="D41" i="20"/>
  <c r="D40" i="20"/>
  <c r="D39" i="20"/>
  <c r="I31" i="20"/>
  <c r="H31" i="20"/>
  <c r="D30" i="20"/>
  <c r="D29" i="20"/>
  <c r="D28" i="20"/>
  <c r="D27" i="20"/>
  <c r="D26" i="20"/>
  <c r="D25" i="20"/>
  <c r="D24" i="20"/>
  <c r="D23" i="20"/>
  <c r="D22" i="20"/>
  <c r="D21" i="20"/>
  <c r="D20" i="20"/>
  <c r="D19" i="20"/>
  <c r="D18" i="20"/>
  <c r="D17" i="20"/>
  <c r="D16" i="20"/>
  <c r="D15" i="20"/>
  <c r="H101" i="8"/>
  <c r="L17" i="8" s="1"/>
  <c r="F61" i="8"/>
  <c r="F60" i="8"/>
  <c r="F59" i="8"/>
  <c r="F58" i="8"/>
  <c r="F57" i="8"/>
  <c r="F56" i="8"/>
  <c r="F55" i="8"/>
  <c r="F54" i="8"/>
  <c r="F53" i="8"/>
  <c r="F52" i="8"/>
  <c r="F51" i="8"/>
  <c r="F50" i="8"/>
  <c r="F49" i="8"/>
  <c r="F48" i="8"/>
  <c r="F47" i="8"/>
  <c r="F46" i="8"/>
  <c r="F45" i="8"/>
  <c r="F44" i="8"/>
  <c r="F43" i="8"/>
  <c r="G34" i="8"/>
  <c r="E21" i="4"/>
  <c r="D21" i="4"/>
  <c r="C21" i="4"/>
  <c r="E20" i="4"/>
  <c r="D20" i="4"/>
  <c r="C20" i="4"/>
  <c r="E19" i="4"/>
  <c r="D19" i="4"/>
  <c r="C19" i="4"/>
  <c r="E18" i="4"/>
  <c r="D18" i="4"/>
  <c r="C18" i="4"/>
  <c r="E12" i="4"/>
  <c r="D12" i="4"/>
  <c r="C12" i="4"/>
  <c r="B21" i="26"/>
  <c r="C18" i="26"/>
  <c r="D13" i="26" l="1"/>
  <c r="C21" i="26"/>
  <c r="F21" i="26" s="1"/>
  <c r="D14" i="26"/>
  <c r="G30" i="19"/>
  <c r="K19" i="18"/>
  <c r="K26" i="18"/>
  <c r="K12" i="18"/>
  <c r="K50" i="22"/>
  <c r="K30" i="22"/>
  <c r="D51" i="20"/>
  <c r="F41" i="8"/>
  <c r="H41" i="8"/>
  <c r="L34" i="8" s="1"/>
  <c r="L35" i="8" s="1"/>
  <c r="K17" i="8"/>
  <c r="K18" i="8"/>
  <c r="K16" i="8"/>
  <c r="H81" i="8"/>
  <c r="L16" i="8" s="1"/>
  <c r="I34" i="8"/>
  <c r="K15" i="8"/>
  <c r="D12" i="26"/>
  <c r="D71" i="20"/>
  <c r="D31" i="20"/>
  <c r="G41" i="8"/>
  <c r="J17" i="8"/>
  <c r="G35" i="8"/>
  <c r="J16" i="8"/>
  <c r="J15" i="8"/>
  <c r="J18" i="8"/>
  <c r="D76" i="28"/>
  <c r="J14" i="21" s="1"/>
  <c r="D34" i="28"/>
  <c r="J12" i="21" s="1"/>
  <c r="D55" i="28"/>
  <c r="J13" i="21" s="1"/>
  <c r="H61" i="8"/>
  <c r="L15" i="8" s="1"/>
  <c r="D21" i="26" l="1"/>
  <c r="E21" i="26" s="1"/>
  <c r="D18" i="26"/>
  <c r="I35" i="8"/>
  <c r="K34" i="8"/>
  <c r="K35" i="8" s="1"/>
  <c r="J34" i="8"/>
  <c r="J35" i="8" s="1"/>
</calcChain>
</file>

<file path=xl/sharedStrings.xml><?xml version="1.0" encoding="utf-8"?>
<sst xmlns="http://schemas.openxmlformats.org/spreadsheetml/2006/main" count="1180" uniqueCount="463">
  <si>
    <t>작성책임자</t>
    <phoneticPr fontId="4" type="noConversion"/>
  </si>
  <si>
    <t>성명</t>
    <phoneticPr fontId="4" type="noConversion"/>
  </si>
  <si>
    <t>제안사명</t>
    <phoneticPr fontId="4" type="noConversion"/>
  </si>
  <si>
    <t>제안분야</t>
    <phoneticPr fontId="4" type="noConversion"/>
  </si>
  <si>
    <t>연락처</t>
    <phoneticPr fontId="4" type="noConversion"/>
  </si>
  <si>
    <t>홍길동</t>
    <phoneticPr fontId="4" type="noConversion"/>
  </si>
  <si>
    <t>&lt;작성방식&gt;</t>
    <phoneticPr fontId="4" type="noConversion"/>
  </si>
  <si>
    <t>구 분</t>
  </si>
  <si>
    <t>유동자산</t>
  </si>
  <si>
    <t>유동부채</t>
  </si>
  <si>
    <t>자산총계(A+B)</t>
    <phoneticPr fontId="4" type="noConversion"/>
  </si>
  <si>
    <t>부채총계(B)</t>
    <phoneticPr fontId="4" type="noConversion"/>
  </si>
  <si>
    <t>자본총계(A)</t>
    <phoneticPr fontId="4" type="noConversion"/>
  </si>
  <si>
    <t>영업수익</t>
  </si>
  <si>
    <t>영업비용</t>
  </si>
  <si>
    <t>당기순이익</t>
  </si>
  <si>
    <t>구분</t>
  </si>
  <si>
    <t>펀드명</t>
  </si>
  <si>
    <t>청산일
(or 예정일)</t>
  </si>
  <si>
    <t>약정금액</t>
  </si>
  <si>
    <t>성명</t>
    <phoneticPr fontId="4" type="noConversion"/>
  </si>
  <si>
    <t>인원수</t>
    <phoneticPr fontId="4" type="noConversion"/>
  </si>
  <si>
    <t>인원수</t>
  </si>
  <si>
    <t>청산펀드</t>
    <phoneticPr fontId="4" type="noConversion"/>
  </si>
  <si>
    <t>운용중펀드</t>
    <phoneticPr fontId="4" type="noConversion"/>
  </si>
  <si>
    <t>합계</t>
  </si>
  <si>
    <t>Fund 1호</t>
    <phoneticPr fontId="4" type="noConversion"/>
  </si>
  <si>
    <t>Fund 2호</t>
    <phoneticPr fontId="4" type="noConversion"/>
  </si>
  <si>
    <t>Fund 3호</t>
    <phoneticPr fontId="4" type="noConversion"/>
  </si>
  <si>
    <t>Fund 4호</t>
    <phoneticPr fontId="4" type="noConversion"/>
  </si>
  <si>
    <t>Fund 5호</t>
    <phoneticPr fontId="4" type="noConversion"/>
  </si>
  <si>
    <t>Fund 6호</t>
    <phoneticPr fontId="4" type="noConversion"/>
  </si>
  <si>
    <t>Fund 7호</t>
    <phoneticPr fontId="4" type="noConversion"/>
  </si>
  <si>
    <t>&lt;작성방식&gt;</t>
    <phoneticPr fontId="4" type="noConversion"/>
  </si>
  <si>
    <t>(단위: 백만원)</t>
    <phoneticPr fontId="4" type="noConversion"/>
  </si>
  <si>
    <t>펀드명</t>
    <phoneticPr fontId="4" type="noConversion"/>
  </si>
  <si>
    <t>청산예정일</t>
    <phoneticPr fontId="4" type="noConversion"/>
  </si>
  <si>
    <t>납입금액</t>
    <phoneticPr fontId="4" type="noConversion"/>
  </si>
  <si>
    <t>투자기구</t>
    <phoneticPr fontId="4" type="noConversion"/>
  </si>
  <si>
    <t>납입금액
(A)</t>
    <phoneticPr fontId="4" type="noConversion"/>
  </si>
  <si>
    <t>수익금
(C=B-A)</t>
    <phoneticPr fontId="4" type="noConversion"/>
  </si>
  <si>
    <t>Multiple
(D=B/A)</t>
    <phoneticPr fontId="4" type="noConversion"/>
  </si>
  <si>
    <t>Fund 1호</t>
    <phoneticPr fontId="4" type="noConversion"/>
  </si>
  <si>
    <t>Fund 2호</t>
    <phoneticPr fontId="4" type="noConversion"/>
  </si>
  <si>
    <t>Fund 3호</t>
    <phoneticPr fontId="4" type="noConversion"/>
  </si>
  <si>
    <t>Fund 4호</t>
    <phoneticPr fontId="4" type="noConversion"/>
  </si>
  <si>
    <t>검증</t>
    <phoneticPr fontId="4" type="noConversion"/>
  </si>
  <si>
    <t>펀드명</t>
    <phoneticPr fontId="4" type="noConversion"/>
  </si>
  <si>
    <t>일자</t>
  </si>
  <si>
    <t>Multiple
(D=B/A)</t>
    <phoneticPr fontId="4" type="noConversion"/>
  </si>
  <si>
    <t>전체</t>
    <phoneticPr fontId="4" type="noConversion"/>
  </si>
  <si>
    <t>Fund 1호</t>
  </si>
  <si>
    <t>투자기구</t>
    <phoneticPr fontId="4" type="noConversion"/>
  </si>
  <si>
    <t>경고</t>
  </si>
  <si>
    <t>시정명령일</t>
    <phoneticPr fontId="4" type="noConversion"/>
  </si>
  <si>
    <t>시정완료(예정)일</t>
    <phoneticPr fontId="4" type="noConversion"/>
  </si>
  <si>
    <t>경영개선명령</t>
  </si>
  <si>
    <t>기타</t>
    <phoneticPr fontId="4" type="noConversion"/>
  </si>
  <si>
    <t>조치구분</t>
    <phoneticPr fontId="4" type="noConversion"/>
  </si>
  <si>
    <t>Fund 2호</t>
  </si>
  <si>
    <t>Fund 3호</t>
  </si>
  <si>
    <t>Fund 4호</t>
  </si>
  <si>
    <t>Fund 5호</t>
  </si>
  <si>
    <t>Fund 6호</t>
  </si>
  <si>
    <t>Fund 7호</t>
  </si>
  <si>
    <t>중점투자분야</t>
    <phoneticPr fontId="4" type="noConversion"/>
  </si>
  <si>
    <t>핵심운용인력</t>
    <phoneticPr fontId="4" type="noConversion"/>
  </si>
  <si>
    <t>모바일 IT</t>
    <phoneticPr fontId="4" type="noConversion"/>
  </si>
  <si>
    <t>직장명</t>
    <phoneticPr fontId="4" type="noConversion"/>
  </si>
  <si>
    <t>부서명</t>
    <phoneticPr fontId="4" type="noConversion"/>
  </si>
  <si>
    <t>수행업무</t>
    <phoneticPr fontId="4" type="noConversion"/>
  </si>
  <si>
    <t>경력시작일</t>
    <phoneticPr fontId="4" type="noConversion"/>
  </si>
  <si>
    <t>경력종료일</t>
    <phoneticPr fontId="4" type="noConversion"/>
  </si>
  <si>
    <t>A팀</t>
    <phoneticPr fontId="4" type="noConversion"/>
  </si>
  <si>
    <t>팀장</t>
    <phoneticPr fontId="4" type="noConversion"/>
  </si>
  <si>
    <t>BB운용</t>
    <phoneticPr fontId="4" type="noConversion"/>
  </si>
  <si>
    <t>B팀</t>
    <phoneticPr fontId="4" type="noConversion"/>
  </si>
  <si>
    <t>과장</t>
    <phoneticPr fontId="4" type="noConversion"/>
  </si>
  <si>
    <t>심사역</t>
    <phoneticPr fontId="4" type="noConversion"/>
  </si>
  <si>
    <t>CC은행</t>
    <phoneticPr fontId="4" type="noConversion"/>
  </si>
  <si>
    <t>C팀</t>
    <phoneticPr fontId="4" type="noConversion"/>
  </si>
  <si>
    <t>대리</t>
    <phoneticPr fontId="4" type="noConversion"/>
  </si>
  <si>
    <t>경영기획</t>
    <phoneticPr fontId="4" type="noConversion"/>
  </si>
  <si>
    <t>미회수 투자자산</t>
    <phoneticPr fontId="4" type="noConversion"/>
  </si>
  <si>
    <t>투자자산</t>
    <phoneticPr fontId="4" type="noConversion"/>
  </si>
  <si>
    <t>주요사업분야</t>
  </si>
  <si>
    <t>투자 일자</t>
    <phoneticPr fontId="4" type="noConversion"/>
  </si>
  <si>
    <t>회수 일자</t>
    <phoneticPr fontId="4" type="noConversion"/>
  </si>
  <si>
    <t>가치 산정 근거</t>
    <phoneticPr fontId="4" type="noConversion"/>
  </si>
  <si>
    <t>투자형태</t>
  </si>
  <si>
    <t>회수방법</t>
    <phoneticPr fontId="4" type="noConversion"/>
  </si>
  <si>
    <t>Company A</t>
    <phoneticPr fontId="4" type="noConversion"/>
  </si>
  <si>
    <t>보통주</t>
    <phoneticPr fontId="4" type="noConversion"/>
  </si>
  <si>
    <t>IPO</t>
    <phoneticPr fontId="4" type="noConversion"/>
  </si>
  <si>
    <t>Company B</t>
  </si>
  <si>
    <t>M&amp;A</t>
    <phoneticPr fontId="4" type="noConversion"/>
  </si>
  <si>
    <t>Company C</t>
  </si>
  <si>
    <t>RCPS</t>
    <phoneticPr fontId="4" type="noConversion"/>
  </si>
  <si>
    <t>Company D</t>
  </si>
  <si>
    <t>CB</t>
    <phoneticPr fontId="4" type="noConversion"/>
  </si>
  <si>
    <t>Company E</t>
    <phoneticPr fontId="4" type="noConversion"/>
  </si>
  <si>
    <t>가치 산정 근거</t>
    <phoneticPr fontId="4" type="noConversion"/>
  </si>
  <si>
    <t>성명</t>
    <phoneticPr fontId="4" type="noConversion"/>
  </si>
  <si>
    <t>직위</t>
    <phoneticPr fontId="4" type="noConversion"/>
  </si>
  <si>
    <t>출생년도</t>
    <phoneticPr fontId="4" type="noConversion"/>
  </si>
  <si>
    <t>19XX</t>
    <phoneticPr fontId="4" type="noConversion"/>
  </si>
  <si>
    <t>홍길동2</t>
    <phoneticPr fontId="4" type="noConversion"/>
  </si>
  <si>
    <t>홍길동3</t>
    <phoneticPr fontId="4" type="noConversion"/>
  </si>
  <si>
    <t>신기술사업투자조합</t>
  </si>
  <si>
    <t>중소기업창업투자조합</t>
    <phoneticPr fontId="14" type="noConversion"/>
  </si>
  <si>
    <t>한국벤처투자조합</t>
  </si>
  <si>
    <t>부품소재전문투자조합</t>
  </si>
  <si>
    <t>기업구조조정조합</t>
    <phoneticPr fontId="15" type="noConversion"/>
  </si>
  <si>
    <t>기업구조조정증권투자회사</t>
    <phoneticPr fontId="15" type="noConversion"/>
  </si>
  <si>
    <t>기업구조조정투자회사</t>
    <phoneticPr fontId="15" type="noConversion"/>
  </si>
  <si>
    <t>농식품투자조합</t>
    <phoneticPr fontId="15" type="noConversion"/>
  </si>
  <si>
    <t>외국집합투자기구</t>
  </si>
  <si>
    <t>중소기업창업투자조합</t>
  </si>
  <si>
    <t>&lt;작성방식&gt;</t>
    <phoneticPr fontId="4" type="noConversion"/>
  </si>
  <si>
    <t>펀드명</t>
    <phoneticPr fontId="4" type="noConversion"/>
  </si>
  <si>
    <t>Company A</t>
    <phoneticPr fontId="4" type="noConversion"/>
  </si>
  <si>
    <t>Fund 1호</t>
    <phoneticPr fontId="4" type="noConversion"/>
  </si>
  <si>
    <t>RCPS</t>
    <phoneticPr fontId="4" type="noConversion"/>
  </si>
  <si>
    <t>미회수</t>
    <phoneticPr fontId="4" type="noConversion"/>
  </si>
  <si>
    <t>CB</t>
    <phoneticPr fontId="4" type="noConversion"/>
  </si>
  <si>
    <t>합계</t>
    <phoneticPr fontId="4" type="noConversion"/>
  </si>
  <si>
    <t>Co-GP여부
(Co-GP명)</t>
    <phoneticPr fontId="4" type="noConversion"/>
  </si>
  <si>
    <t>&lt;작성방식&gt;</t>
    <phoneticPr fontId="4" type="noConversion"/>
  </si>
  <si>
    <t>투자기구</t>
    <phoneticPr fontId="4" type="noConversion"/>
  </si>
  <si>
    <t>투자기간</t>
    <phoneticPr fontId="4" type="noConversion"/>
  </si>
  <si>
    <t>약정금액</t>
    <phoneticPr fontId="4" type="noConversion"/>
  </si>
  <si>
    <t>Multiple</t>
    <phoneticPr fontId="4" type="noConversion"/>
  </si>
  <si>
    <t>Co-GP 여부
(Co-GP명)</t>
    <phoneticPr fontId="4" type="noConversion"/>
  </si>
  <si>
    <t>4년</t>
    <phoneticPr fontId="4" type="noConversion"/>
  </si>
  <si>
    <t>N</t>
    <phoneticPr fontId="4" type="noConversion"/>
  </si>
  <si>
    <t>Y(XXX사)</t>
    <phoneticPr fontId="4" type="noConversion"/>
  </si>
  <si>
    <t>투자자산</t>
    <phoneticPr fontId="4" type="noConversion"/>
  </si>
  <si>
    <t>Fund 3호</t>
    <phoneticPr fontId="4" type="noConversion"/>
  </si>
  <si>
    <t>Company F</t>
    <phoneticPr fontId="4" type="noConversion"/>
  </si>
  <si>
    <t>Company H</t>
    <phoneticPr fontId="4" type="noConversion"/>
  </si>
  <si>
    <t>Fund 1호, Fund 2호</t>
    <phoneticPr fontId="4" type="noConversion"/>
  </si>
  <si>
    <t>Fund 1호</t>
    <phoneticPr fontId="4" type="noConversion"/>
  </si>
  <si>
    <t>Fund 5호</t>
    <phoneticPr fontId="4" type="noConversion"/>
  </si>
  <si>
    <t>Fund 6호</t>
    <phoneticPr fontId="4" type="noConversion"/>
  </si>
  <si>
    <t>Fund 8호</t>
    <phoneticPr fontId="4" type="noConversion"/>
  </si>
  <si>
    <t>투자기구</t>
    <phoneticPr fontId="4" type="noConversion"/>
  </si>
  <si>
    <t>IPO</t>
    <phoneticPr fontId="4" type="noConversion"/>
  </si>
  <si>
    <t>코넥스</t>
    <phoneticPr fontId="4" type="noConversion"/>
  </si>
  <si>
    <t>M&amp;A</t>
    <phoneticPr fontId="4" type="noConversion"/>
  </si>
  <si>
    <t>SPAC상장</t>
    <phoneticPr fontId="4" type="noConversion"/>
  </si>
  <si>
    <t>Fund 1호, Fund 2호</t>
    <phoneticPr fontId="4" type="noConversion"/>
  </si>
  <si>
    <t>투자금액</t>
    <phoneticPr fontId="4" type="noConversion"/>
  </si>
  <si>
    <t>Company C</t>
    <phoneticPr fontId="4" type="noConversion"/>
  </si>
  <si>
    <t>Company E</t>
    <phoneticPr fontId="4" type="noConversion"/>
  </si>
  <si>
    <t>Company G</t>
    <phoneticPr fontId="4" type="noConversion"/>
  </si>
  <si>
    <t>회수금액</t>
    <phoneticPr fontId="4" type="noConversion"/>
  </si>
  <si>
    <t>결성금액</t>
    <phoneticPr fontId="4" type="noConversion"/>
  </si>
  <si>
    <t>운용펀드</t>
    <phoneticPr fontId="4" type="noConversion"/>
  </si>
  <si>
    <t>OO운용사</t>
    <phoneticPr fontId="4" type="noConversion"/>
  </si>
  <si>
    <t>투자기구</t>
    <phoneticPr fontId="4" type="noConversion"/>
  </si>
  <si>
    <t>홍길동</t>
    <phoneticPr fontId="4" type="noConversion"/>
  </si>
  <si>
    <t>홍길동</t>
    <phoneticPr fontId="4" type="noConversion"/>
  </si>
  <si>
    <t>투자원금</t>
    <phoneticPr fontId="4" type="noConversion"/>
  </si>
  <si>
    <t>대표펀드매니저</t>
    <phoneticPr fontId="4" type="noConversion"/>
  </si>
  <si>
    <t>바이오</t>
  </si>
  <si>
    <t>바이오</t>
    <phoneticPr fontId="4" type="noConversion"/>
  </si>
  <si>
    <t>게임</t>
  </si>
  <si>
    <t>게임</t>
    <phoneticPr fontId="4" type="noConversion"/>
  </si>
  <si>
    <t>ICT제조</t>
  </si>
  <si>
    <t>ICT제조</t>
    <phoneticPr fontId="4" type="noConversion"/>
  </si>
  <si>
    <t>ICT서비스</t>
  </si>
  <si>
    <t>ICT서비스</t>
    <phoneticPr fontId="4" type="noConversion"/>
  </si>
  <si>
    <t>콘텐츠(교육 포함)</t>
    <phoneticPr fontId="4" type="noConversion"/>
  </si>
  <si>
    <t>홍길동2</t>
    <phoneticPr fontId="4" type="noConversion"/>
  </si>
  <si>
    <t>LP3</t>
    <phoneticPr fontId="16" type="noConversion"/>
  </si>
  <si>
    <t>확약여부</t>
    <phoneticPr fontId="16" type="noConversion"/>
  </si>
  <si>
    <t>출자비율</t>
    <phoneticPr fontId="16" type="noConversion"/>
  </si>
  <si>
    <t>KIF투자조합</t>
    <phoneticPr fontId="16" type="noConversion"/>
  </si>
  <si>
    <t>출자자명</t>
    <phoneticPr fontId="16" type="noConversion"/>
  </si>
  <si>
    <t>출자약정액</t>
    <phoneticPr fontId="16" type="noConversion"/>
  </si>
  <si>
    <t>업무집행조합원</t>
    <phoneticPr fontId="16" type="noConversion"/>
  </si>
  <si>
    <t>LP1</t>
    <phoneticPr fontId="16" type="noConversion"/>
  </si>
  <si>
    <t>LP2</t>
    <phoneticPr fontId="16" type="noConversion"/>
  </si>
  <si>
    <t>합 계</t>
    <phoneticPr fontId="16" type="noConversion"/>
  </si>
  <si>
    <t>KIF 출자약정액</t>
    <phoneticPr fontId="16" type="noConversion"/>
  </si>
  <si>
    <t>기타 출자자 약정액</t>
    <phoneticPr fontId="16" type="noConversion"/>
  </si>
  <si>
    <t>약정총액</t>
    <phoneticPr fontId="16" type="noConversion"/>
  </si>
  <si>
    <t>xxx 운용사</t>
    <phoneticPr fontId="4" type="noConversion"/>
  </si>
  <si>
    <t>(단위: 백만원, %)</t>
    <phoneticPr fontId="4" type="noConversion"/>
  </si>
  <si>
    <t>미회수 투자자산</t>
    <phoneticPr fontId="4" type="noConversion"/>
  </si>
  <si>
    <t>미회수원금</t>
    <phoneticPr fontId="4" type="noConversion"/>
  </si>
  <si>
    <t>회수방법</t>
    <phoneticPr fontId="4" type="noConversion"/>
  </si>
  <si>
    <t>IPO</t>
    <phoneticPr fontId="4" type="noConversion"/>
  </si>
  <si>
    <t>M&amp;A</t>
    <phoneticPr fontId="4" type="noConversion"/>
  </si>
  <si>
    <t>RCPS</t>
    <phoneticPr fontId="4" type="noConversion"/>
  </si>
  <si>
    <t>미회수</t>
    <phoneticPr fontId="4" type="noConversion"/>
  </si>
  <si>
    <t>CB</t>
    <phoneticPr fontId="4" type="noConversion"/>
  </si>
  <si>
    <t>Fund 1호</t>
    <phoneticPr fontId="4" type="noConversion"/>
  </si>
  <si>
    <t>Fund 3호</t>
    <phoneticPr fontId="4" type="noConversion"/>
  </si>
  <si>
    <t>Fund 1호</t>
    <phoneticPr fontId="4" type="noConversion"/>
  </si>
  <si>
    <r>
      <t xml:space="preserve">M&amp;A / </t>
    </r>
    <r>
      <rPr>
        <sz val="11"/>
        <rFont val="돋움"/>
        <family val="3"/>
        <charset val="129"/>
      </rPr>
      <t>세컨더리</t>
    </r>
    <phoneticPr fontId="4" type="noConversion"/>
  </si>
  <si>
    <t>홍길동2</t>
    <phoneticPr fontId="4" type="noConversion"/>
  </si>
  <si>
    <t>홍길동2</t>
    <phoneticPr fontId="4" type="noConversion"/>
  </si>
  <si>
    <t>투자기업</t>
    <phoneticPr fontId="4" type="noConversion"/>
  </si>
  <si>
    <t>발굴</t>
    <phoneticPr fontId="4" type="noConversion"/>
  </si>
  <si>
    <t>심사</t>
    <phoneticPr fontId="4" type="noConversion"/>
  </si>
  <si>
    <t>LP</t>
    <phoneticPr fontId="4" type="noConversion"/>
  </si>
  <si>
    <t>(단위: 백만원, 명)</t>
    <phoneticPr fontId="4" type="noConversion"/>
  </si>
  <si>
    <t>운용인력
유지율</t>
    <phoneticPr fontId="4" type="noConversion"/>
  </si>
  <si>
    <t>변경사유</t>
    <phoneticPr fontId="4" type="noConversion"/>
  </si>
  <si>
    <t>홍길동, OOO, XXX</t>
    <phoneticPr fontId="4" type="noConversion"/>
  </si>
  <si>
    <t>청산중</t>
  </si>
  <si>
    <t>만기연장</t>
  </si>
  <si>
    <t>투자 역할</t>
    <phoneticPr fontId="4" type="noConversion"/>
  </si>
  <si>
    <t>발굴</t>
    <phoneticPr fontId="4" type="noConversion"/>
  </si>
  <si>
    <t>핵심운용인력</t>
    <phoneticPr fontId="4" type="noConversion"/>
  </si>
  <si>
    <t>K-Global Start-up</t>
    <phoneticPr fontId="4" type="noConversion"/>
  </si>
  <si>
    <t>확약</t>
  </si>
  <si>
    <t>확약</t>
    <phoneticPr fontId="4" type="noConversion"/>
  </si>
  <si>
    <t>미정</t>
  </si>
  <si>
    <t>미정</t>
    <phoneticPr fontId="4" type="noConversion"/>
  </si>
  <si>
    <t>유예기간부여</t>
  </si>
  <si>
    <t>주의촉구</t>
  </si>
  <si>
    <t>시정명령</t>
  </si>
  <si>
    <t>(단위: 백만원)</t>
    <phoneticPr fontId="4" type="noConversion"/>
  </si>
  <si>
    <t>IPO</t>
  </si>
  <si>
    <t>만기상환</t>
    <phoneticPr fontId="4" type="noConversion"/>
  </si>
  <si>
    <t>KIF 투자조합</t>
    <phoneticPr fontId="4" type="noConversion"/>
  </si>
  <si>
    <t>선정취소 및 향후 출자 사업 참여제한, 손해배상 등이 있을 수 있음</t>
    <phoneticPr fontId="4" type="noConversion"/>
  </si>
  <si>
    <t>성   명</t>
    <phoneticPr fontId="4" type="noConversion"/>
  </si>
  <si>
    <r>
      <rPr>
        <b/>
        <sz val="12"/>
        <color rgb="FFFF0000"/>
        <rFont val="돋움체"/>
        <family val="3"/>
        <charset val="129"/>
      </rPr>
      <t xml:space="preserve">   * </t>
    </r>
    <r>
      <rPr>
        <b/>
        <u/>
        <sz val="12"/>
        <color rgb="FFFF0000"/>
        <rFont val="돋움체"/>
        <family val="3"/>
        <charset val="129"/>
      </rPr>
      <t>본 자료에 허위사실 또는 중대한 오류가 발견되거나 고의적으로 자료를 누락한 것이 발견된 경우에는</t>
    </r>
    <phoneticPr fontId="4" type="noConversion"/>
  </si>
  <si>
    <t>010-xxxx-xxxx</t>
    <phoneticPr fontId="4" type="noConversion"/>
  </si>
  <si>
    <t>작성항목</t>
    <phoneticPr fontId="4" type="noConversion"/>
  </si>
  <si>
    <t>1-0. 결성규모</t>
    <phoneticPr fontId="4" type="noConversion"/>
  </si>
  <si>
    <t>비고</t>
    <phoneticPr fontId="16" type="noConversion"/>
  </si>
  <si>
    <t>제안사명</t>
    <phoneticPr fontId="4" type="noConversion"/>
  </si>
  <si>
    <t xml:space="preserve">  1-1. 재무안정성</t>
    <phoneticPr fontId="4" type="noConversion"/>
  </si>
  <si>
    <t xml:space="preserve">  2-1. IPO 및 M&amp;A 건수</t>
    <phoneticPr fontId="4" type="noConversion"/>
  </si>
  <si>
    <t xml:space="preserve">  2-4. KIF 자펀드 운용실적</t>
    <phoneticPr fontId="4" type="noConversion"/>
  </si>
  <si>
    <t xml:space="preserve">  3-1. 핵심운용인력 경력기간</t>
    <phoneticPr fontId="4" type="noConversion"/>
  </si>
  <si>
    <t>1-1. 재무안정성</t>
    <phoneticPr fontId="4" type="noConversion"/>
  </si>
  <si>
    <t>비고</t>
    <phoneticPr fontId="4" type="noConversion"/>
  </si>
  <si>
    <t xml:space="preserve"> ■ 업무집행조합원 출자약정액 : 약정총액의 1% 이상</t>
    <phoneticPr fontId="4" type="noConversion"/>
  </si>
  <si>
    <t xml:space="preserve"> ■ 확약여부 : 출자 확약서가 있는 경우에만 "확약" 으로 표시</t>
    <phoneticPr fontId="4" type="noConversion"/>
  </si>
  <si>
    <r>
      <t xml:space="preserve">영업수지율
</t>
    </r>
    <r>
      <rPr>
        <sz val="10"/>
        <rFont val="맑은 고딕"/>
        <family val="3"/>
        <charset val="129"/>
        <scheme val="minor"/>
      </rPr>
      <t>(영업수익/영업비용)</t>
    </r>
    <phoneticPr fontId="4" type="noConversion"/>
  </si>
  <si>
    <r>
      <t xml:space="preserve">부채비율
</t>
    </r>
    <r>
      <rPr>
        <sz val="10"/>
        <rFont val="맑은 고딕"/>
        <family val="3"/>
        <charset val="129"/>
        <scheme val="minor"/>
      </rPr>
      <t>(부채총계/자본총계)</t>
    </r>
    <phoneticPr fontId="4" type="noConversion"/>
  </si>
  <si>
    <r>
      <t xml:space="preserve">유동비율
</t>
    </r>
    <r>
      <rPr>
        <sz val="10"/>
        <rFont val="맑은 고딕"/>
        <family val="3"/>
        <charset val="129"/>
        <scheme val="minor"/>
      </rPr>
      <t>(유동자산/유동부채)</t>
    </r>
    <phoneticPr fontId="4" type="noConversion"/>
  </si>
  <si>
    <t>LP4</t>
    <phoneticPr fontId="16" type="noConversion"/>
  </si>
  <si>
    <r>
      <t xml:space="preserve">자기자본순이익률
</t>
    </r>
    <r>
      <rPr>
        <sz val="10"/>
        <rFont val="맑은 고딕"/>
        <family val="3"/>
        <charset val="129"/>
        <scheme val="minor"/>
      </rPr>
      <t>(당기순이익/자본총계)</t>
    </r>
    <phoneticPr fontId="4" type="noConversion"/>
  </si>
  <si>
    <t>1-2. 준법성(위법사례)</t>
    <phoneticPr fontId="4" type="noConversion"/>
  </si>
  <si>
    <t>위반내용 (구체적으로 기술)</t>
    <phoneticPr fontId="4" type="noConversion"/>
  </si>
  <si>
    <t xml:space="preserve"> ■ 투자기구는 창업투자조합, 한국벤처투자조합(KVF), 신기술사업투자조합, 기업구조조정투자(CRC) 등 관련 근거법령 상의 투자기구를 기입(콤보박스에 해당하는 투자기구만 기재) </t>
    <phoneticPr fontId="4" type="noConversion"/>
  </si>
  <si>
    <t xml:space="preserve"> ■ 산식변경 금지</t>
    <phoneticPr fontId="4" type="noConversion"/>
  </si>
  <si>
    <t>청산시(or 공고 전일)까지 유지된
핵심운용인력</t>
    <phoneticPr fontId="4" type="noConversion"/>
  </si>
  <si>
    <t>펀드 설립시(규약상)
핵심운용인력</t>
    <phoneticPr fontId="4" type="noConversion"/>
  </si>
  <si>
    <t xml:space="preserve"> ■ "펀드 설립시 핵심운용인력"은 최초 규약상 핵심운용인력으로 명기된 펀드 운용인력을 기재 (최초제안서, 최초규약, 재직증명서 등 증빙서류를 통해 검증 가능해야 함)</t>
    <phoneticPr fontId="4" type="noConversion"/>
  </si>
  <si>
    <t xml:space="preserve"> ■ 대상기간 내에 운용중인 혹은 청산한 펀드중 투자자산(피투자기업)이 IPO, M&amp;A, 코넥스 상장, SPAC상장 된 투자건 기재</t>
    <phoneticPr fontId="4" type="noConversion"/>
  </si>
  <si>
    <r>
      <t xml:space="preserve">펀드명
</t>
    </r>
    <r>
      <rPr>
        <sz val="10"/>
        <color theme="0"/>
        <rFont val="맑은 고딕"/>
        <family val="3"/>
        <charset val="129"/>
        <scheme val="minor"/>
      </rPr>
      <t>(복수펀드 시 모두 기입)</t>
    </r>
    <phoneticPr fontId="4" type="noConversion"/>
  </si>
  <si>
    <t xml:space="preserve"> ■ 복수 형태로 회수 된 경우 최종적 회수형태만 기재 (예시 : 투자기업이 코넥스 상장된 후  M&amp;A된 경우 M&amp;A로 기재)</t>
    <phoneticPr fontId="4" type="noConversion"/>
  </si>
  <si>
    <t xml:space="preserve"> ■ M&amp;A의 정의
     1) 조합 단독 또는 전략적 투자자와 공동으로 최대주주의 지위를 확보하는 경우
     2) 조합 단독 또는 전략적 투자자와 공동으로 이사회 또는 이에 준하는 의사결정 기구 구성원의 과반수 이상을 선임할 수 있는 권리를 가지는 경우
     3) 조합 단독 또는 전략적 투자자와 공동으로 대표이사 임명권을 보유하는 경우
     4) 투자한 투자기업이 중소벤처기업을 인수하여 상기 1,2,3 중 1개 이상에 해당하는 경우</t>
    <phoneticPr fontId="4" type="noConversion"/>
  </si>
  <si>
    <t xml:space="preserve"> ■ 공동운용사(Co-GP) 여부("Y","N")를 기재하고, "Y"일 경우 괄호에 해당 Co-GP명을 모두 기재</t>
    <phoneticPr fontId="4" type="noConversion"/>
  </si>
  <si>
    <r>
      <t xml:space="preserve"> ■ </t>
    </r>
    <r>
      <rPr>
        <u/>
        <sz val="10"/>
        <color theme="1"/>
        <rFont val="맑은 고딕"/>
        <family val="3"/>
        <charset val="129"/>
        <scheme val="minor"/>
      </rPr>
      <t>대상기간 내에 청산 완료된 펀드 기재(청산중인 펀드는 제외)</t>
    </r>
    <phoneticPr fontId="4" type="noConversion"/>
  </si>
  <si>
    <t>분배금액*
(B)</t>
    <phoneticPr fontId="4" type="noConversion"/>
  </si>
  <si>
    <r>
      <t xml:space="preserve"> ■ </t>
    </r>
    <r>
      <rPr>
        <u/>
        <sz val="10"/>
        <color theme="1"/>
        <rFont val="맑은 고딕"/>
        <family val="3"/>
        <charset val="129"/>
        <scheme val="minor"/>
      </rPr>
      <t>하단의 "청산펀드 운용수익률 (펀드별)" 자료에는 정확한 일자 및 금액 기재(IRR 계산에 사용된 일자 및 금액은 펀드통장사본 등 제출된 증빙서류를 통해 검증 가능해야 함)</t>
    </r>
    <phoneticPr fontId="4" type="noConversion"/>
  </si>
  <si>
    <r>
      <t xml:space="preserve"> ■ </t>
    </r>
    <r>
      <rPr>
        <u/>
        <sz val="10"/>
        <color theme="1"/>
        <rFont val="맑은 고딕"/>
        <family val="3"/>
        <charset val="129"/>
        <scheme val="minor"/>
      </rPr>
      <t>산식변경 금지</t>
    </r>
    <r>
      <rPr>
        <sz val="10"/>
        <color theme="1"/>
        <rFont val="맑은 고딕"/>
        <family val="3"/>
        <charset val="129"/>
        <scheme val="minor"/>
      </rPr>
      <t xml:space="preserve"> (단, 행이 부족한 경우 행삽입 가능)</t>
    </r>
    <phoneticPr fontId="4" type="noConversion"/>
  </si>
  <si>
    <t xml:space="preserve">약정금액
</t>
    <phoneticPr fontId="4" type="noConversion"/>
  </si>
  <si>
    <t xml:space="preserve">청산일
</t>
    <phoneticPr fontId="4" type="noConversion"/>
  </si>
  <si>
    <t xml:space="preserve">설립일
</t>
    <phoneticPr fontId="4" type="noConversion"/>
  </si>
  <si>
    <t xml:space="preserve">투자기구
</t>
    <phoneticPr fontId="4" type="noConversion"/>
  </si>
  <si>
    <t xml:space="preserve">펀드명
</t>
    <phoneticPr fontId="4" type="noConversion"/>
  </si>
  <si>
    <t xml:space="preserve">투자금액
</t>
    <phoneticPr fontId="4" type="noConversion"/>
  </si>
  <si>
    <t>납입금액
(A)</t>
    <phoneticPr fontId="4" type="noConversion"/>
  </si>
  <si>
    <t>분배금액
(B)</t>
    <phoneticPr fontId="4" type="noConversion"/>
  </si>
  <si>
    <t>수익금
(C=B-A)</t>
    <phoneticPr fontId="4" type="noConversion"/>
  </si>
  <si>
    <t>(단위: 백만원, %)</t>
    <phoneticPr fontId="4" type="noConversion"/>
  </si>
  <si>
    <r>
      <t>□ 청산펀드별 현금흐름 및 수익률(IRR)</t>
    </r>
    <r>
      <rPr>
        <b/>
        <sz val="10"/>
        <color rgb="FFC00000"/>
        <rFont val="맑은 고딕"/>
        <family val="3"/>
        <charset val="129"/>
        <scheme val="minor"/>
      </rPr>
      <t xml:space="preserve"> (※ 분배금액에 성과보수 포함)</t>
    </r>
    <phoneticPr fontId="4" type="noConversion"/>
  </si>
  <si>
    <t xml:space="preserve"> ■ 용어의 정의 : ① 약정금액 : 출자이행을 확약한 금액 ② 납입금액, 분배금액 : 실제 펀드에 납입된 금액과 펀드에서 분배한 금액 ③ 투자금액 : 펀드에서 실제 투자자산에 투자된 금액</t>
    <phoneticPr fontId="4" type="noConversion"/>
  </si>
  <si>
    <t xml:space="preserve"> ■ 회수금은 현금 기준의 원금+총이익 (투자이익, 기타이익 등)을 기재</t>
    <phoneticPr fontId="4" type="noConversion"/>
  </si>
  <si>
    <t xml:space="preserve"> ■ 투자형태는 보통주, RCPS, CB, BW 등 투자한 증권의 형태를 기재</t>
    <phoneticPr fontId="4" type="noConversion"/>
  </si>
  <si>
    <t>(단위: 백만원, %)</t>
    <phoneticPr fontId="4" type="noConversion"/>
  </si>
  <si>
    <t>2-2-1. 청산펀드 세부내역</t>
    <phoneticPr fontId="4" type="noConversion"/>
  </si>
  <si>
    <t>2-2. 청산펀드 총괄</t>
    <phoneticPr fontId="4" type="noConversion"/>
  </si>
  <si>
    <t xml:space="preserve">  2-2. 청산펀드 총괄</t>
    <phoneticPr fontId="4" type="noConversion"/>
  </si>
  <si>
    <t xml:space="preserve">  2-2-1. 청산펀드 세부내역</t>
    <phoneticPr fontId="4" type="noConversion"/>
  </si>
  <si>
    <t xml:space="preserve"> ■ 산식변경 금지 (단, 행이 부족한 경우 행삽입 가능)</t>
  </si>
  <si>
    <t>ICT융복합</t>
    <phoneticPr fontId="4" type="noConversion"/>
  </si>
  <si>
    <r>
      <t xml:space="preserve"> ■ 하단 표의</t>
    </r>
    <r>
      <rPr>
        <u/>
        <sz val="10"/>
        <color theme="1"/>
        <rFont val="맑은 고딕"/>
        <family val="3"/>
        <charset val="129"/>
        <scheme val="minor"/>
      </rPr>
      <t xml:space="preserve"> "투자원금"은 '2-2.청산펀드 총괄' Sheet의 "투자금액"과 일치</t>
    </r>
    <r>
      <rPr>
        <sz val="10"/>
        <color theme="1"/>
        <rFont val="맑은 고딕"/>
        <family val="3"/>
        <charset val="129"/>
        <scheme val="minor"/>
      </rPr>
      <t xml:space="preserve"> 해야 함</t>
    </r>
    <phoneticPr fontId="4" type="noConversion"/>
  </si>
  <si>
    <t>Multiple
(B/A)</t>
    <phoneticPr fontId="4" type="noConversion"/>
  </si>
  <si>
    <t>투자원금
(A)</t>
    <phoneticPr fontId="4" type="noConversion"/>
  </si>
  <si>
    <t>회수금
(B)</t>
    <phoneticPr fontId="4" type="noConversion"/>
  </si>
  <si>
    <t xml:space="preserve">투자형태
</t>
    <phoneticPr fontId="4" type="noConversion"/>
  </si>
  <si>
    <t xml:space="preserve">회수방법
</t>
    <phoneticPr fontId="4" type="noConversion"/>
  </si>
  <si>
    <t xml:space="preserve">회수 일자
</t>
    <phoneticPr fontId="4" type="noConversion"/>
  </si>
  <si>
    <t xml:space="preserve">투자 일자
</t>
    <phoneticPr fontId="4" type="noConversion"/>
  </si>
  <si>
    <t xml:space="preserve">주요사업분야
</t>
    <phoneticPr fontId="4" type="noConversion"/>
  </si>
  <si>
    <t xml:space="preserve">투자자산
</t>
    <phoneticPr fontId="4" type="noConversion"/>
  </si>
  <si>
    <t>2-3. 운용중인펀드 총괄</t>
    <phoneticPr fontId="4" type="noConversion"/>
  </si>
  <si>
    <t xml:space="preserve"> ■ 용어의 정의 : ① 약정금액 : 출자이행을 확약한 금액 ② 납입금액 : 실제 펀드에 납입된 금액 ③ 투자금액 : 펀드에서 실제 투자자산에 투자된 금액</t>
  </si>
  <si>
    <t>2-3-1. 운용중인펀드 세부내역</t>
    <phoneticPr fontId="4" type="noConversion"/>
  </si>
  <si>
    <t xml:space="preserve"> ■ 회수금은 현금 기준의 원금+총이익(투자이익, 기타이익 등)을 기재</t>
    <phoneticPr fontId="4" type="noConversion"/>
  </si>
  <si>
    <t>투자원금
(A)</t>
    <phoneticPr fontId="4" type="noConversion"/>
  </si>
  <si>
    <t xml:space="preserve">청산 예정일
</t>
    <phoneticPr fontId="4" type="noConversion"/>
  </si>
  <si>
    <t xml:space="preserve">주요사업분야
</t>
    <phoneticPr fontId="4" type="noConversion"/>
  </si>
  <si>
    <t>Fund 2호</t>
    <phoneticPr fontId="4" type="noConversion"/>
  </si>
  <si>
    <t>10,000주*150,000원(KOSDAQ, 2014.12월말 종가)</t>
  </si>
  <si>
    <t>감액(감액 사유)</t>
  </si>
  <si>
    <t>감액(감액 사유)</t>
    <phoneticPr fontId="4" type="noConversion"/>
  </si>
  <si>
    <t>20,000주*200,000원(M&amp;A 내역)</t>
  </si>
  <si>
    <t>20,000주*200,000원(M&amp;A 내역)</t>
    <phoneticPr fontId="4" type="noConversion"/>
  </si>
  <si>
    <t>미회수 가치(C)</t>
    <phoneticPr fontId="4" type="noConversion"/>
  </si>
  <si>
    <t>미회수가치(C)</t>
    <phoneticPr fontId="4" type="noConversion"/>
  </si>
  <si>
    <t xml:space="preserve"> ■ 미회수 투자자산의 "미회수 가치(C)"의 기재방법</t>
    <phoneticPr fontId="4" type="noConversion"/>
  </si>
  <si>
    <t>바이오</t>
    <phoneticPr fontId="4" type="noConversion"/>
  </si>
  <si>
    <t>게임</t>
    <phoneticPr fontId="4" type="noConversion"/>
  </si>
  <si>
    <t>교육</t>
    <phoneticPr fontId="4" type="noConversion"/>
  </si>
  <si>
    <t>IT제조</t>
    <phoneticPr fontId="4" type="noConversion"/>
  </si>
  <si>
    <t xml:space="preserve">  2-3. 운용중인 펀드 총괄</t>
    <phoneticPr fontId="4" type="noConversion"/>
  </si>
  <si>
    <t xml:space="preserve">  2-3-1. 운용중인 펀드 세부내역</t>
    <phoneticPr fontId="4" type="noConversion"/>
  </si>
  <si>
    <t>2-4. KIF자펀드 운용실적</t>
    <phoneticPr fontId="4" type="noConversion"/>
  </si>
  <si>
    <t xml:space="preserve"> ■ 투자형태는 보통주, RCPS, CB, BW 등 투자한 증권의 형태를 기재</t>
  </si>
  <si>
    <t xml:space="preserve"> ■ 투자형태는 보통주, RCPS, CB, BW 등 투자한 증권의 형태를 기재</t>
    <phoneticPr fontId="4" type="noConversion"/>
  </si>
  <si>
    <t>GP인수</t>
    <phoneticPr fontId="4" type="noConversion"/>
  </si>
  <si>
    <t xml:space="preserve"> ■ 회수방법은 IPO, M&amp;A, 만기상환, GP인수 등 실제 회수방식을 기재</t>
    <phoneticPr fontId="4" type="noConversion"/>
  </si>
  <si>
    <t xml:space="preserve"> ■ 회수방법은 IPO, M&amp;A, 만기상환, GP인수 등 실제 회수방식을 기재 (회수 중인 종목은 ‘미회수’로 기재)</t>
    <phoneticPr fontId="4" type="noConversion"/>
  </si>
  <si>
    <t xml:space="preserve"> ■ 회수방법은 IPO, M&amp;A, 만기상환, GP인수 등 실제 회수방식을 기재</t>
    <phoneticPr fontId="4" type="noConversion"/>
  </si>
  <si>
    <t>결성일</t>
  </si>
  <si>
    <t>청산일</t>
  </si>
  <si>
    <t>Multiple
((B+C)/A)</t>
    <phoneticPr fontId="4" type="noConversion"/>
  </si>
  <si>
    <r>
      <t xml:space="preserve"> ■ </t>
    </r>
    <r>
      <rPr>
        <u/>
        <sz val="10"/>
        <rFont val="맑은 고딕"/>
        <family val="3"/>
        <charset val="129"/>
        <scheme val="minor"/>
      </rPr>
      <t>대상기간 내에 KIF 자펀드 청산 이력이 있는 운용사만 기재</t>
    </r>
    <phoneticPr fontId="4" type="noConversion"/>
  </si>
  <si>
    <t>3-1. 핵심운용인력 경력기간</t>
    <phoneticPr fontId="4" type="noConversion"/>
  </si>
  <si>
    <r>
      <t xml:space="preserve"> ■ </t>
    </r>
    <r>
      <rPr>
        <u/>
        <sz val="10"/>
        <rFont val="맑은 고딕"/>
        <family val="3"/>
        <charset val="129"/>
        <scheme val="minor"/>
      </rPr>
      <t>모든 경력(NON - VC 기간 포함)을 기록하되, 반드시 경력 증빙서류로 확인이 되어야 함</t>
    </r>
    <phoneticPr fontId="4" type="noConversion"/>
  </si>
  <si>
    <t>핵심인력 구분</t>
    <phoneticPr fontId="4" type="noConversion"/>
  </si>
  <si>
    <t>대표펀드매니저</t>
  </si>
  <si>
    <t>핵심운용인력</t>
  </si>
  <si>
    <t>AA게임사</t>
    <phoneticPr fontId="4" type="noConversion"/>
  </si>
  <si>
    <t>AA운용</t>
  </si>
  <si>
    <t>AA운용</t>
    <phoneticPr fontId="4" type="noConversion"/>
  </si>
  <si>
    <t>투자A팀 총괄</t>
    <phoneticPr fontId="4" type="noConversion"/>
  </si>
  <si>
    <t>대리</t>
    <phoneticPr fontId="4" type="noConversion"/>
  </si>
  <si>
    <t>부장</t>
    <phoneticPr fontId="4" type="noConversion"/>
  </si>
  <si>
    <t>팀장</t>
    <phoneticPr fontId="4" type="noConversion"/>
  </si>
  <si>
    <t>DD제조사</t>
    <phoneticPr fontId="4" type="noConversion"/>
  </si>
  <si>
    <t>EE운용</t>
    <phoneticPr fontId="4" type="noConversion"/>
  </si>
  <si>
    <t xml:space="preserve"> ■ 경력시작일 및 종료일이 월 단위로만 파악이 가능한 경우, 시작일 및 종료일은 해당월 1일로 기재</t>
    <phoneticPr fontId="4" type="noConversion"/>
  </si>
  <si>
    <t>합계</t>
    <phoneticPr fontId="4" type="noConversion"/>
  </si>
  <si>
    <t>3-2. 핵심운용인력 개별기업 투자성과</t>
    <phoneticPr fontId="4" type="noConversion"/>
  </si>
  <si>
    <t>경력년수</t>
    <phoneticPr fontId="4" type="noConversion"/>
  </si>
  <si>
    <t>Fund 2호</t>
    <phoneticPr fontId="4" type="noConversion"/>
  </si>
  <si>
    <t>운용사</t>
    <phoneticPr fontId="4" type="noConversion"/>
  </si>
  <si>
    <t>OO운용사</t>
  </si>
  <si>
    <t>AA운용사</t>
    <phoneticPr fontId="4" type="noConversion"/>
  </si>
  <si>
    <t>Fund 10호</t>
    <phoneticPr fontId="4" type="noConversion"/>
  </si>
  <si>
    <t>Fund 4호</t>
    <phoneticPr fontId="4" type="noConversion"/>
  </si>
  <si>
    <t>BB운용사</t>
    <phoneticPr fontId="4" type="noConversion"/>
  </si>
  <si>
    <t>Fund 2호</t>
    <phoneticPr fontId="4" type="noConversion"/>
  </si>
  <si>
    <r>
      <rPr>
        <sz val="10"/>
        <rFont val="맑은 고딕"/>
        <family val="3"/>
        <charset val="129"/>
        <scheme val="minor"/>
      </rPr>
      <t xml:space="preserve"> ■ </t>
    </r>
    <r>
      <rPr>
        <u/>
        <sz val="10"/>
        <rFont val="맑은 고딕"/>
        <family val="3"/>
        <charset val="129"/>
        <scheme val="minor"/>
      </rPr>
      <t>각각 핵심운용인력별로 대상기간내에 투자한 건만 작성(타 운용사 재직시의 투자, 회수 실적도 포함) ※ 성공, 실패 사례 모두 기재할 것</t>
    </r>
    <phoneticPr fontId="4" type="noConversion"/>
  </si>
  <si>
    <t xml:space="preserve">IRR
</t>
    <phoneticPr fontId="4" type="noConversion"/>
  </si>
  <si>
    <t>투자시 지위</t>
    <phoneticPr fontId="4" type="noConversion"/>
  </si>
  <si>
    <t>심사역</t>
    <phoneticPr fontId="4" type="noConversion"/>
  </si>
  <si>
    <t>기타</t>
    <phoneticPr fontId="4" type="noConversion"/>
  </si>
  <si>
    <t>보통주</t>
  </si>
  <si>
    <t>M&amp;A</t>
  </si>
  <si>
    <t>RCPS</t>
  </si>
  <si>
    <t>미회수</t>
  </si>
  <si>
    <t>투자원금</t>
  </si>
  <si>
    <t>CB</t>
  </si>
  <si>
    <t>사후관리</t>
  </si>
  <si>
    <t>사업분야</t>
    <phoneticPr fontId="4" type="noConversion"/>
  </si>
  <si>
    <t>사업분야</t>
    <phoneticPr fontId="4" type="noConversion"/>
  </si>
  <si>
    <r>
      <t xml:space="preserve"> ■ </t>
    </r>
    <r>
      <rPr>
        <u/>
        <sz val="10"/>
        <rFont val="맑은 고딕"/>
        <family val="3"/>
        <charset val="129"/>
        <scheme val="minor"/>
      </rPr>
      <t>사업분야는 콤보박스 중 가장 근접한 분야 선택</t>
    </r>
    <phoneticPr fontId="4" type="noConversion"/>
  </si>
  <si>
    <t xml:space="preserve">  1-2. 준법성(위법사례)</t>
    <phoneticPr fontId="4" type="noConversion"/>
  </si>
  <si>
    <t xml:space="preserve">  1-3. 핵심운용인력 관리현황</t>
    <phoneticPr fontId="4" type="noConversion"/>
  </si>
  <si>
    <t>1-3. 핵심운용인력 관리현황</t>
    <phoneticPr fontId="4" type="noConversion"/>
  </si>
  <si>
    <t>□ 작성 Sheet 목록</t>
    <phoneticPr fontId="16" type="noConversion"/>
  </si>
  <si>
    <t xml:space="preserve">  1-0. 결성규모</t>
  </si>
  <si>
    <t xml:space="preserve">  표지</t>
    <phoneticPr fontId="4" type="noConversion"/>
  </si>
  <si>
    <t>□ 작성요령</t>
    <phoneticPr fontId="16" type="noConversion"/>
  </si>
  <si>
    <t>2016년도 KIF 자펀드 업무집행조합원 선정 계량자료</t>
    <phoneticPr fontId="4" type="noConversion"/>
  </si>
  <si>
    <t>O O O</t>
    <phoneticPr fontId="4" type="noConversion"/>
  </si>
  <si>
    <t>KIF 매칭비율</t>
    <phoneticPr fontId="16" type="noConversion"/>
  </si>
  <si>
    <t>기타출자자/KIF 매칭비율</t>
    <phoneticPr fontId="16" type="noConversion"/>
  </si>
  <si>
    <t>2-1. IPO 및 M&amp;A건수</t>
    <phoneticPr fontId="4" type="noConversion"/>
  </si>
  <si>
    <t xml:space="preserve">IRR
</t>
    <phoneticPr fontId="4" type="noConversion"/>
  </si>
  <si>
    <t xml:space="preserve">      ② 비상장기업 : 매수 이후 가장 최근 거래(고유계정 거래 제외) 된 시장 가격 기준으로 작성하되 주식매매계약서, 확인서 등 증빙서류로 검증 가능한 건만 시장 가격으로 기재</t>
    <phoneticPr fontId="4" type="noConversion"/>
  </si>
  <si>
    <t xml:space="preserve">                          비상장기업의 거래가가 존재하지 않을 경우, 감액손실 등이 반영된 장부가액 적용 (감액 이후 거래가 있는 경우 최근 거래가격 기준으로 작성)</t>
    <phoneticPr fontId="4" type="noConversion"/>
  </si>
  <si>
    <t>10,000주*150,000원(코스닥, 2014.12월말 종가)</t>
  </si>
  <si>
    <t>10,000주*150,000원(코스닥, 2014.12월말 종가)</t>
    <phoneticPr fontId="4" type="noConversion"/>
  </si>
  <si>
    <t>2. 각 Sheet 작성 시 작성 쉬트 상단의 "작성방식" 준수</t>
    <phoneticPr fontId="4" type="noConversion"/>
  </si>
  <si>
    <t>3. 셀항목 및 테이블 형태 / 열 삽입 / 글자폰트 변경 불가</t>
    <phoneticPr fontId="16" type="noConversion"/>
  </si>
  <si>
    <t xml:space="preserve">4. 행이 부족한 경우 행삽입을 통해 데이터 입력(지정된 범위 내에서만 행 삽입) </t>
    <phoneticPr fontId="16" type="noConversion"/>
  </si>
  <si>
    <t>5. A4 규격에 맞게 출력 되도록 열 간격 및 인쇄비율 조정(장이 넘어갈 경우 구분 행은 반복 인쇄)</t>
    <phoneticPr fontId="16" type="noConversion"/>
  </si>
  <si>
    <t>6. 일자는 YYYY-MM-DD 로 표기</t>
    <phoneticPr fontId="16" type="noConversion"/>
  </si>
  <si>
    <t>7. 모든 계산 항목은 반드시 계산식을 사용(주어진 셀 서식 수정 불가)</t>
    <phoneticPr fontId="16" type="noConversion"/>
  </si>
  <si>
    <t>8. "비율(%)"는 소수점 첫째자리까지 표기</t>
    <phoneticPr fontId="16" type="noConversion"/>
  </si>
  <si>
    <t>9. 'Alt+Enter'나 연이은 공백은 입력하지 말 것</t>
    <phoneticPr fontId="16" type="noConversion"/>
  </si>
  <si>
    <t>10. 펀드명, 회사명 등은 정식명칭을 기입</t>
    <phoneticPr fontId="16" type="noConversion"/>
  </si>
  <si>
    <t>11. 해당사항이 없을 경우 "0"이나 "-"를 입력하지 말고, 공란인 상태로 제출</t>
    <phoneticPr fontId="16" type="noConversion"/>
  </si>
  <si>
    <t>12. 제시 자료는 현장실사시 펀드 통장사본, 국민연금 납입 증명서 등으로 확인 가능해야 함</t>
    <phoneticPr fontId="16" type="noConversion"/>
  </si>
  <si>
    <t>대펀변경여부</t>
    <phoneticPr fontId="4" type="noConversion"/>
  </si>
  <si>
    <t>투자기간후</t>
    <phoneticPr fontId="4" type="noConversion"/>
  </si>
  <si>
    <t>투자기간내</t>
    <phoneticPr fontId="4" type="noConversion"/>
  </si>
  <si>
    <t>O</t>
    <phoneticPr fontId="4" type="noConversion"/>
  </si>
  <si>
    <t>1-4. 조합 결성내역</t>
    <phoneticPr fontId="4" type="noConversion"/>
  </si>
  <si>
    <t xml:space="preserve">  1-4. 조합 결성내역</t>
    <phoneticPr fontId="4" type="noConversion"/>
  </si>
  <si>
    <r>
      <t>13. 본 엑셀 화일명은 "2016 계량자료 제출_</t>
    </r>
    <r>
      <rPr>
        <b/>
        <sz val="10"/>
        <color theme="1"/>
        <rFont val="맑은 고딕"/>
        <family val="3"/>
        <charset val="129"/>
        <scheme val="minor"/>
      </rPr>
      <t>제안사명</t>
    </r>
    <r>
      <rPr>
        <sz val="10"/>
        <color theme="1"/>
        <rFont val="맑은 고딕"/>
        <family val="3"/>
        <charset val="129"/>
        <scheme val="minor"/>
      </rPr>
      <t>_</t>
    </r>
    <r>
      <rPr>
        <b/>
        <sz val="10"/>
        <color theme="1"/>
        <rFont val="맑은 고딕"/>
        <family val="3"/>
        <charset val="129"/>
        <scheme val="minor"/>
      </rPr>
      <t>제안분야"</t>
    </r>
    <r>
      <rPr>
        <sz val="10"/>
        <color theme="1"/>
        <rFont val="맑은 고딕"/>
        <family val="3"/>
        <charset val="129"/>
        <scheme val="minor"/>
      </rPr>
      <t xml:space="preserve"> 로 표기</t>
    </r>
    <phoneticPr fontId="16" type="noConversion"/>
  </si>
  <si>
    <t>인사총무</t>
    <phoneticPr fontId="4" type="noConversion"/>
  </si>
  <si>
    <t>운용펀드</t>
  </si>
  <si>
    <t>만기일</t>
    <phoneticPr fontId="4" type="noConversion"/>
  </si>
  <si>
    <t>Fund 10호</t>
  </si>
  <si>
    <t>Fund 12호</t>
    <phoneticPr fontId="4" type="noConversion"/>
  </si>
  <si>
    <t>투자집행률</t>
    <phoneticPr fontId="4" type="noConversion"/>
  </si>
  <si>
    <r>
      <t xml:space="preserve">투자기간
</t>
    </r>
    <r>
      <rPr>
        <sz val="10"/>
        <color theme="0"/>
        <rFont val="맑은 고딕"/>
        <family val="3"/>
        <charset val="129"/>
        <scheme val="minor"/>
      </rPr>
      <t>(종료일)</t>
    </r>
    <phoneticPr fontId="4" type="noConversion"/>
  </si>
  <si>
    <t>의무투자비율</t>
    <phoneticPr fontId="4" type="noConversion"/>
  </si>
  <si>
    <t>지위</t>
    <phoneticPr fontId="4" type="noConversion"/>
  </si>
  <si>
    <t>OOO, XXX</t>
    <phoneticPr fontId="4" type="noConversion"/>
  </si>
  <si>
    <t>OOO, XXX, AAA</t>
    <phoneticPr fontId="4" type="noConversion"/>
  </si>
  <si>
    <t>BBB, CCC, DDD</t>
    <phoneticPr fontId="4" type="noConversion"/>
  </si>
  <si>
    <t>투자잔액</t>
    <phoneticPr fontId="4" type="noConversion"/>
  </si>
  <si>
    <t>XXX, AAA</t>
    <phoneticPr fontId="4" type="noConversion"/>
  </si>
  <si>
    <t>OOO, AAA, CCC</t>
    <phoneticPr fontId="4" type="noConversion"/>
  </si>
  <si>
    <t>DDD</t>
    <phoneticPr fontId="4" type="noConversion"/>
  </si>
  <si>
    <t>AAA, CCC, XXX</t>
    <phoneticPr fontId="4" type="noConversion"/>
  </si>
  <si>
    <t>DDD, FFF</t>
    <phoneticPr fontId="4" type="noConversion"/>
  </si>
  <si>
    <t>청산예정일</t>
    <phoneticPr fontId="4" type="noConversion"/>
  </si>
  <si>
    <t xml:space="preserve">  3-2. 핵심운용인력 개별기업 투자성과</t>
  </si>
  <si>
    <t>3-3. 핵심운용인력 운용중인 펀드</t>
    <phoneticPr fontId="4" type="noConversion"/>
  </si>
  <si>
    <t xml:space="preserve">  3-3. 핵심운용인력 운용중인 펀드</t>
    <phoneticPr fontId="4" type="noConversion"/>
  </si>
  <si>
    <t xml:space="preserve"> ■ 운용사(임직원 및 기타 특수관계인 포함) 및 조합 운영 등과 관련된 위법사례에 대해 모두 기재(계류중인 민·형사건, 기사화된 건 등 포함)</t>
    <phoneticPr fontId="4" type="noConversion"/>
  </si>
  <si>
    <t>심사</t>
    <phoneticPr fontId="4" type="noConversion"/>
  </si>
  <si>
    <t>발굴+심사</t>
    <phoneticPr fontId="4" type="noConversion"/>
  </si>
  <si>
    <t>발굴+심사+사후관리</t>
    <phoneticPr fontId="4" type="noConversion"/>
  </si>
  <si>
    <t>심사+사후관리</t>
    <phoneticPr fontId="4" type="noConversion"/>
  </si>
  <si>
    <t>상장/M&amp;A 일자</t>
    <phoneticPr fontId="4" type="noConversion"/>
  </si>
  <si>
    <t>상장/M&amp;A 형태
(IPO/코넥스/SPAC/M&amp;A)</t>
    <phoneticPr fontId="4" type="noConversion"/>
  </si>
  <si>
    <t xml:space="preserve"> ■ 대상기간 내에 신규 결성한 조합 기재</t>
    <phoneticPr fontId="4" type="noConversion"/>
  </si>
  <si>
    <t>성립일</t>
    <phoneticPr fontId="4" type="noConversion"/>
  </si>
  <si>
    <t xml:space="preserve">성립일
</t>
    <phoneticPr fontId="4" type="noConversion"/>
  </si>
  <si>
    <t>성립일</t>
    <phoneticPr fontId="4" type="noConversion"/>
  </si>
  <si>
    <r>
      <t xml:space="preserve">1. </t>
    </r>
    <r>
      <rPr>
        <sz val="10"/>
        <color rgb="FFFF0000"/>
        <rFont val="맑은 고딕"/>
        <family val="3"/>
        <charset val="129"/>
        <scheme val="minor"/>
      </rPr>
      <t>"엑셀 2013" 이상 버전으로 작업 요망(2013 이하 버전에서는 콤보박스가 보이지 않을 수 있음)</t>
    </r>
    <phoneticPr fontId="4" type="noConversion"/>
  </si>
  <si>
    <t>M&amp;A / 세컨더리</t>
  </si>
  <si>
    <t xml:space="preserve"> ■ KIF 출자약정액 :M&amp;A/세컨더리(170억원)</t>
    <phoneticPr fontId="4" type="noConversion"/>
  </si>
  <si>
    <t xml:space="preserve"> ■ 금액은 백만원단위로 기재하되, 백만원 이하금액도 소수점 이하로 입력 (예 : 12,345,678,912원의 경우, 12,345.678912백만원으로 입력)</t>
    <phoneticPr fontId="4" type="noConversion"/>
  </si>
  <si>
    <t xml:space="preserve"> ■ 금액은 백만원단위로 기재하되, 백만원 이하금액도 소수점 이하로 입력  (예시 : 12,345,678,912원의 경우, 12,345.678912백만원으로 입력)</t>
    <phoneticPr fontId="4" type="noConversion"/>
  </si>
  <si>
    <t xml:space="preserve"> ■ 대상기간 : 2011. 1. 1 ~ 2016. 9. 19 (공고일)</t>
    <phoneticPr fontId="4" type="noConversion"/>
  </si>
  <si>
    <r>
      <t xml:space="preserve"> ■ </t>
    </r>
    <r>
      <rPr>
        <u/>
        <sz val="10"/>
        <color theme="1"/>
        <rFont val="맑은 고딕"/>
        <family val="3"/>
        <charset val="129"/>
        <scheme val="minor"/>
      </rPr>
      <t>대상기간 내에 운용 중인 혹은 청산한 펀드 전체를 기재하되,  2015. 9. 19 ~ 2016. 9. 19 사이에 신규 결성한 펀드는 제외</t>
    </r>
    <phoneticPr fontId="4" type="noConversion"/>
  </si>
  <si>
    <t xml:space="preserve"> ■ 대상기간 : 2014. 1. 1 ~ 2016. 9. 19 (공고일)</t>
    <phoneticPr fontId="4" type="noConversion"/>
  </si>
  <si>
    <t xml:space="preserve"> ■ 대상기간 : 2013. 1. 1 ~ 2016. 9. 19 (공고일)</t>
    <phoneticPr fontId="4" type="noConversion"/>
  </si>
  <si>
    <t xml:space="preserve"> ■ 대상기간 : 2011. 1. 1 ~ 2016. 9. 19 (공고일)</t>
    <phoneticPr fontId="4" type="noConversion"/>
  </si>
  <si>
    <t xml:space="preserve"> ■ 대상기간 : 2011. 1. 1 ~ 2016. 9. 19 (공고일)</t>
    <phoneticPr fontId="4" type="noConversion"/>
  </si>
  <si>
    <r>
      <t xml:space="preserve"> ■ </t>
    </r>
    <r>
      <rPr>
        <u/>
        <sz val="10"/>
        <rFont val="맑은 고딕"/>
        <family val="3"/>
        <charset val="129"/>
        <scheme val="minor"/>
      </rPr>
      <t xml:space="preserve">"분배금액* "은 관리보수 및 펀드운영 관련 제비용은 차감하되, </t>
    </r>
    <r>
      <rPr>
        <u/>
        <sz val="10"/>
        <color rgb="FFFF0000"/>
        <rFont val="맑은 고딕"/>
        <family val="3"/>
        <charset val="129"/>
        <scheme val="minor"/>
      </rPr>
      <t>성과보수는 포함한 금액</t>
    </r>
    <r>
      <rPr>
        <sz val="10"/>
        <rFont val="맑은 고딕"/>
        <family val="3"/>
        <charset val="129"/>
        <scheme val="minor"/>
      </rPr>
      <t>으로 기재 (수익금에 성과보수가 포함 되도록 기재)</t>
    </r>
    <phoneticPr fontId="4" type="noConversion"/>
  </si>
  <si>
    <r>
      <t xml:space="preserve"> ■ </t>
    </r>
    <r>
      <rPr>
        <u/>
        <sz val="10"/>
        <color theme="1"/>
        <rFont val="맑은 고딕"/>
        <family val="3"/>
        <charset val="129"/>
        <scheme val="minor"/>
      </rPr>
      <t>공고일(2016. 9. 19)기준 운용중인 펀드 기재(청산중인 펀드 포함)</t>
    </r>
    <phoneticPr fontId="4" type="noConversion"/>
  </si>
  <si>
    <t xml:space="preserve">      ① 상장기업(코스피, 코스닥, 코넥스) : 공고일 직전 거래일(9/13) 종가를 기준으로 작성</t>
    <phoneticPr fontId="4" type="noConversion"/>
  </si>
  <si>
    <t>대펀(총괄)</t>
  </si>
  <si>
    <t>대펀(총괄)</t>
    <phoneticPr fontId="4" type="noConversion"/>
  </si>
  <si>
    <t xml:space="preserve"> ■ 투자역할은 투심보고서, 준법감시 보고서 등을 통해 발굴/심사/사후관리자 여부가 확인 가능해야 함(심사는 테이블 심사가 아닌 실질 기업심사자를 의미). 발굴/심사/사후관리를 하지 않은 대펀일 경우 '대펀(총괄)' 항목 선택</t>
    <phoneticPr fontId="4" type="noConversion"/>
  </si>
  <si>
    <r>
      <rPr>
        <sz val="10"/>
        <rFont val="맑은 고딕"/>
        <family val="3"/>
        <charset val="129"/>
        <scheme val="minor"/>
      </rPr>
      <t xml:space="preserve"> ■ </t>
    </r>
    <r>
      <rPr>
        <u/>
        <sz val="10"/>
        <rFont val="맑은 고딕"/>
        <family val="3"/>
        <charset val="129"/>
        <scheme val="minor"/>
      </rPr>
      <t>직접적으로 투자기업의 발굴, 심사, 사후관리에 참여한 경우만 기재(투심 보고서, 준법감시 보고서 등에 발굴/심사/사후관리자 확인이 가능한 건만 기재) 하되, 대표펀드매니저 였을 경우는 해당 펀드의 전체 투자내역 기재(단, 대펀 변경시 변경이후 투자분부터 기재)</t>
    </r>
    <phoneticPr fontId="4" type="noConversion"/>
  </si>
  <si>
    <t>심사+사후관리</t>
  </si>
  <si>
    <t>발굴+심사+사후관리</t>
  </si>
  <si>
    <t>핵심인력수</t>
    <phoneticPr fontId="4" type="noConversion"/>
  </si>
  <si>
    <t>Fund 7호</t>
    <phoneticPr fontId="4" type="noConversion"/>
  </si>
  <si>
    <r>
      <t xml:space="preserve"> ■ </t>
    </r>
    <r>
      <rPr>
        <u/>
        <sz val="10"/>
        <rFont val="맑은 고딕"/>
        <family val="3"/>
        <charset val="129"/>
        <scheme val="minor"/>
      </rPr>
      <t>공고일 (2016. 9. 19)기준 핵심운용인력별로 운용중인 펀드 기재(청산중인 펀드 포함)</t>
    </r>
    <phoneticPr fontId="4" type="noConversion"/>
  </si>
  <si>
    <t>2016 KIF 투자조합</t>
    <phoneticPr fontId="4" type="noConversion"/>
  </si>
  <si>
    <t xml:space="preserve"> ■ 본 조합(2016 KIF 투자조합) 내역 포함 (성립일, 만기일, 청산예정일, 투자기간, 약정금액 등은 예정내역 기재)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</si>
</sst>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1" formatCode="_-* #,##0_-;\-* #,##0_-;_-* &quot;-&quot;_-;_-@_-"/>
    <numFmt numFmtId="176" formatCode="#,##0_-;[Red]\-#,##0_-;&quot;-&quot;_-"/>
    <numFmt numFmtId="177" formatCode="#,##0.0%_-;[Red]\-#,##0.0%_-;&quot;-&quot;_-"/>
    <numFmt numFmtId="178" formatCode="#,##0&quot;개&quot;"/>
    <numFmt numFmtId="179" formatCode="#,##0.0_-;[Red]\-#,##0.0_-;&quot;-&quot;_-"/>
    <numFmt numFmtId="180" formatCode="#,##0%_-;[Red]\-#,##0%_-;&quot;-&quot;_-"/>
  </numFmts>
  <fonts count="47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Arial"/>
      <family val="2"/>
    </font>
    <font>
      <sz val="8"/>
      <name val="돋움"/>
      <family val="3"/>
      <charset val="129"/>
    </font>
    <font>
      <b/>
      <sz val="11"/>
      <color indexed="10"/>
      <name val="Arial"/>
      <family val="2"/>
    </font>
    <font>
      <u/>
      <sz val="8.8000000000000007"/>
      <color indexed="12"/>
      <name val="돋움"/>
      <family val="3"/>
      <charset val="129"/>
    </font>
    <font>
      <u/>
      <sz val="8.8000000000000007"/>
      <color indexed="12"/>
      <name val="Arial"/>
      <family val="2"/>
    </font>
    <font>
      <sz val="11"/>
      <name val="돋움"/>
      <family val="3"/>
      <charset val="129"/>
    </font>
    <font>
      <sz val="10"/>
      <name val="Arial"/>
      <family val="2"/>
    </font>
    <font>
      <sz val="10"/>
      <color indexed="12"/>
      <name val="Arial"/>
      <family val="2"/>
    </font>
    <font>
      <b/>
      <sz val="11"/>
      <name val="돋움"/>
      <family val="3"/>
      <charset val="129"/>
    </font>
    <font>
      <sz val="12"/>
      <color indexed="8"/>
      <name val="굴림"/>
      <family val="3"/>
      <charset val="129"/>
    </font>
    <font>
      <sz val="10"/>
      <color theme="1"/>
      <name val="맑은 고딕"/>
      <family val="3"/>
      <charset val="129"/>
    </font>
    <font>
      <sz val="8"/>
      <name val="맑은 고딕"/>
      <family val="3"/>
      <charset val="129"/>
    </font>
    <font>
      <sz val="8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2"/>
      <name val="Arial"/>
      <family val="2"/>
    </font>
    <font>
      <u/>
      <sz val="8.6"/>
      <color theme="10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30"/>
      <color indexed="9"/>
      <name val="HY헤드라인M"/>
      <family val="1"/>
      <charset val="129"/>
    </font>
    <font>
      <b/>
      <u/>
      <sz val="12"/>
      <color rgb="FFFF0000"/>
      <name val="돋움체"/>
      <family val="3"/>
      <charset val="129"/>
    </font>
    <font>
      <b/>
      <sz val="12"/>
      <color rgb="FFFF0000"/>
      <name val="돋움체"/>
      <family val="3"/>
      <charset val="129"/>
    </font>
    <font>
      <b/>
      <sz val="15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color theme="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color indexed="12"/>
      <name val="맑은 고딕"/>
      <family val="3"/>
      <charset val="129"/>
      <scheme val="minor"/>
    </font>
    <font>
      <b/>
      <sz val="10"/>
      <color indexed="10"/>
      <name val="맑은 고딕"/>
      <family val="3"/>
      <charset val="129"/>
      <scheme val="minor"/>
    </font>
    <font>
      <b/>
      <sz val="10"/>
      <color indexed="12"/>
      <name val="맑은 고딕"/>
      <family val="3"/>
      <charset val="129"/>
      <scheme val="minor"/>
    </font>
    <font>
      <b/>
      <u/>
      <sz val="10"/>
      <name val="맑은 고딕"/>
      <family val="3"/>
      <charset val="129"/>
      <scheme val="minor"/>
    </font>
    <font>
      <sz val="10"/>
      <color indexed="10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0" tint="-0.249977111117893"/>
      <name val="맑은 고딕"/>
      <family val="3"/>
      <charset val="129"/>
      <scheme val="minor"/>
    </font>
    <font>
      <b/>
      <u/>
      <sz val="10"/>
      <color theme="1"/>
      <name val="맑은 고딕"/>
      <family val="3"/>
      <charset val="129"/>
      <scheme val="minor"/>
    </font>
    <font>
      <b/>
      <sz val="10"/>
      <color indexed="8"/>
      <name val="맑은 고딕"/>
      <family val="3"/>
      <charset val="129"/>
      <scheme val="minor"/>
    </font>
    <font>
      <sz val="10"/>
      <color theme="0"/>
      <name val="맑은 고딕"/>
      <family val="3"/>
      <charset val="129"/>
      <scheme val="minor"/>
    </font>
    <font>
      <u/>
      <sz val="10"/>
      <name val="맑은 고딕"/>
      <family val="3"/>
      <charset val="129"/>
      <scheme val="minor"/>
    </font>
    <font>
      <sz val="10"/>
      <color rgb="FF0070C0"/>
      <name val="맑은 고딕"/>
      <family val="3"/>
      <charset val="129"/>
      <scheme val="minor"/>
    </font>
    <font>
      <u/>
      <sz val="10"/>
      <color theme="1"/>
      <name val="맑은 고딕"/>
      <family val="3"/>
      <charset val="129"/>
      <scheme val="minor"/>
    </font>
    <font>
      <b/>
      <sz val="10"/>
      <color rgb="FFC00000"/>
      <name val="맑은 고딕"/>
      <family val="3"/>
      <charset val="129"/>
      <scheme val="minor"/>
    </font>
    <font>
      <sz val="25"/>
      <color rgb="FF152443"/>
      <name val="HY견명조"/>
      <family val="1"/>
      <charset val="129"/>
    </font>
    <font>
      <u/>
      <sz val="10"/>
      <color rgb="FFFF0000"/>
      <name val="맑은 고딕"/>
      <family val="3"/>
      <charset val="129"/>
      <scheme val="minor"/>
    </font>
  </fonts>
  <fills count="2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004222"/>
        <bgColor indexed="64"/>
      </patternFill>
    </fill>
    <fill>
      <patternFill patternType="solid">
        <fgColor rgb="FFB2D1B2"/>
        <bgColor indexed="64"/>
      </patternFill>
    </fill>
    <fill>
      <patternFill patternType="solid">
        <fgColor rgb="FFDCEADC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B2D1B2"/>
        <bgColor rgb="FFB2D1B2"/>
      </patternFill>
    </fill>
    <fill>
      <patternFill patternType="solid">
        <fgColor rgb="FFDBE9DB"/>
        <bgColor rgb="FFDCEADC"/>
      </patternFill>
    </fill>
    <fill>
      <patternFill patternType="solid">
        <fgColor rgb="FFDBE9DB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CC66"/>
        <bgColor rgb="FFB2D1B2"/>
      </patternFill>
    </fill>
    <fill>
      <patternFill patternType="solid">
        <fgColor rgb="FFDBE9DB"/>
        <bgColor rgb="FFB2D1B2"/>
      </patternFill>
    </fill>
    <fill>
      <patternFill patternType="solid">
        <fgColor rgb="FFFFCC6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CE6DC"/>
        <bgColor rgb="FFDCEADC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0.499984740745262"/>
        <bgColor indexed="64"/>
      </patternFill>
    </fill>
  </fills>
  <borders count="10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theme="0"/>
      </right>
      <top style="medium">
        <color indexed="64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medium">
        <color indexed="64"/>
      </top>
      <bottom style="thin">
        <color theme="0"/>
      </bottom>
      <diagonal/>
    </border>
    <border>
      <left style="thin">
        <color theme="0"/>
      </left>
      <right style="medium">
        <color indexed="64"/>
      </right>
      <top style="medium">
        <color indexed="64"/>
      </top>
      <bottom style="thin">
        <color theme="0"/>
      </bottom>
      <diagonal/>
    </border>
    <border>
      <left style="medium">
        <color indexed="64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medium">
        <color indexed="64"/>
      </right>
      <top style="thin">
        <color theme="0"/>
      </top>
      <bottom style="thin">
        <color theme="0"/>
      </bottom>
      <diagonal/>
    </border>
    <border>
      <left style="medium">
        <color indexed="64"/>
      </left>
      <right style="thin">
        <color theme="0"/>
      </right>
      <top style="thin">
        <color theme="0"/>
      </top>
      <bottom style="medium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medium">
        <color indexed="64"/>
      </bottom>
      <diagonal/>
    </border>
    <border>
      <left style="thin">
        <color theme="0"/>
      </left>
      <right style="medium">
        <color indexed="64"/>
      </right>
      <top style="thin">
        <color theme="0"/>
      </top>
      <bottom style="medium">
        <color indexed="64"/>
      </bottom>
      <diagonal/>
    </border>
    <border>
      <left/>
      <right/>
      <top style="thin">
        <color theme="0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medium">
        <color indexed="64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indexed="64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theme="0"/>
      </bottom>
      <diagonal/>
    </border>
    <border>
      <left style="thin">
        <color theme="0"/>
      </left>
      <right/>
      <top style="thin">
        <color indexed="64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/>
      <top style="thin">
        <color indexed="64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indexed="64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 style="thick">
        <color theme="0"/>
      </top>
      <bottom style="thick">
        <color theme="0"/>
      </bottom>
      <diagonal/>
    </border>
    <border>
      <left/>
      <right style="thin">
        <color theme="0"/>
      </right>
      <top style="thin">
        <color theme="0"/>
      </top>
      <bottom style="thick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ck">
        <color theme="0"/>
      </bottom>
      <diagonal/>
    </border>
    <border>
      <left style="thin">
        <color theme="0"/>
      </left>
      <right/>
      <top style="thin">
        <color theme="0"/>
      </top>
      <bottom style="thick">
        <color theme="0"/>
      </bottom>
      <diagonal/>
    </border>
    <border>
      <left style="medium">
        <color indexed="64"/>
      </left>
      <right style="medium">
        <color theme="0"/>
      </right>
      <top style="medium">
        <color indexed="64"/>
      </top>
      <bottom style="medium">
        <color theme="0"/>
      </bottom>
      <diagonal/>
    </border>
    <border>
      <left style="medium">
        <color theme="0"/>
      </left>
      <right style="medium">
        <color theme="0"/>
      </right>
      <top style="medium">
        <color indexed="64"/>
      </top>
      <bottom style="medium">
        <color theme="0"/>
      </bottom>
      <diagonal/>
    </border>
    <border>
      <left style="medium">
        <color indexed="64"/>
      </left>
      <right style="medium">
        <color theme="0"/>
      </right>
      <top style="medium">
        <color theme="0"/>
      </top>
      <bottom style="medium">
        <color indexed="64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indexed="64"/>
      </bottom>
      <diagonal/>
    </border>
    <border>
      <left style="thin">
        <color theme="0" tint="-0.24994659260841701"/>
      </left>
      <right style="thin">
        <color theme="0" tint="-0.24994659260841701"/>
      </right>
      <top style="medium">
        <color theme="0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medium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theme="0"/>
      </left>
      <right/>
      <top style="medium">
        <color indexed="64"/>
      </top>
      <bottom style="thin">
        <color theme="0"/>
      </bottom>
      <diagonal/>
    </border>
    <border>
      <left/>
      <right/>
      <top style="medium">
        <color indexed="64"/>
      </top>
      <bottom style="thin">
        <color theme="0"/>
      </bottom>
      <diagonal/>
    </border>
    <border>
      <left/>
      <right style="medium">
        <color indexed="64"/>
      </right>
      <top style="medium">
        <color indexed="64"/>
      </top>
      <bottom style="thin">
        <color theme="0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theme="0"/>
      </bottom>
      <diagonal/>
    </border>
    <border>
      <left/>
      <right style="medium">
        <color indexed="64"/>
      </right>
      <top style="medium">
        <color theme="0"/>
      </top>
      <bottom style="medium">
        <color indexed="64"/>
      </bottom>
      <diagonal/>
    </border>
    <border>
      <left style="medium">
        <color theme="0"/>
      </left>
      <right style="thin">
        <color theme="0" tint="-0.24994659260841701"/>
      </right>
      <top style="medium">
        <color indexed="64"/>
      </top>
      <bottom style="medium">
        <color theme="0"/>
      </bottom>
      <diagonal/>
    </border>
    <border>
      <left style="medium">
        <color indexed="64"/>
      </left>
      <right style="thin">
        <color theme="0" tint="-0.24994659260841701"/>
      </right>
      <top style="medium">
        <color theme="0"/>
      </top>
      <bottom style="thin">
        <color theme="0" tint="-0.24994659260841701"/>
      </bottom>
      <diagonal/>
    </border>
    <border>
      <left/>
      <right style="medium">
        <color indexed="64"/>
      </right>
      <top style="medium">
        <color theme="0"/>
      </top>
      <bottom style="thin">
        <color theme="0" tint="-0.24994659260841701"/>
      </bottom>
      <diagonal/>
    </border>
    <border>
      <left style="medium">
        <color indexed="64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/>
      <right style="medium">
        <color indexed="64"/>
      </right>
      <top style="thin">
        <color theme="0" tint="-0.24994659260841701"/>
      </top>
      <bottom style="thin">
        <color theme="0" tint="-0.24994659260841701"/>
      </bottom>
      <diagonal/>
    </border>
    <border>
      <left/>
      <right style="medium">
        <color indexed="64"/>
      </right>
      <top style="thin">
        <color theme="0" tint="-0.24994659260841701"/>
      </top>
      <bottom style="medium">
        <color theme="0"/>
      </bottom>
      <diagonal/>
    </border>
    <border>
      <left/>
      <right style="thin">
        <color theme="0"/>
      </right>
      <top style="thin">
        <color theme="0"/>
      </top>
      <bottom style="medium">
        <color indexed="64"/>
      </bottom>
      <diagonal/>
    </border>
    <border>
      <left/>
      <right style="medium">
        <color indexed="64"/>
      </right>
      <top style="thin">
        <color theme="0"/>
      </top>
      <bottom style="medium">
        <color indexed="64"/>
      </bottom>
      <diagonal/>
    </border>
    <border>
      <left style="thin">
        <color theme="0"/>
      </left>
      <right/>
      <top style="thin">
        <color theme="0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theme="0"/>
      </left>
      <right style="thin">
        <color theme="0"/>
      </right>
      <top style="medium">
        <color indexed="64"/>
      </top>
      <bottom/>
      <diagonal/>
    </border>
    <border>
      <left style="thin">
        <color theme="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theme="0"/>
      </left>
      <right style="medium">
        <color indexed="64"/>
      </right>
      <top style="thin">
        <color theme="0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theme="0"/>
      </right>
      <top style="thin">
        <color indexed="64"/>
      </top>
      <bottom style="thin">
        <color theme="0"/>
      </bottom>
      <diagonal/>
    </border>
    <border>
      <left style="thin">
        <color theme="0"/>
      </left>
      <right style="medium">
        <color indexed="64"/>
      </right>
      <top style="thin">
        <color indexed="64"/>
      </top>
      <bottom style="thin">
        <color theme="0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 style="medium">
        <color indexed="64"/>
      </left>
      <right style="thin">
        <color theme="0"/>
      </right>
      <top style="medium">
        <color indexed="64"/>
      </top>
      <bottom/>
      <diagonal/>
    </border>
    <border>
      <left style="medium">
        <color indexed="64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medium">
        <color indexed="64"/>
      </right>
      <top/>
      <bottom style="thin">
        <color theme="0"/>
      </bottom>
      <diagonal/>
    </border>
    <border>
      <left style="medium">
        <color indexed="64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medium">
        <color indexed="64"/>
      </right>
      <top style="thin">
        <color theme="0"/>
      </top>
      <bottom/>
      <diagonal/>
    </border>
    <border>
      <left/>
      <right style="thin">
        <color theme="0"/>
      </right>
      <top style="medium">
        <color indexed="64"/>
      </top>
      <bottom style="thin">
        <color theme="0"/>
      </bottom>
      <diagonal/>
    </border>
    <border>
      <left/>
      <right style="thin">
        <color theme="0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theme="0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theme="0"/>
      </left>
      <right style="medium">
        <color indexed="64"/>
      </right>
      <top style="medium">
        <color indexed="64"/>
      </top>
      <bottom style="medium">
        <color theme="0"/>
      </bottom>
      <diagonal/>
    </border>
    <border>
      <left style="medium">
        <color theme="0"/>
      </left>
      <right style="medium">
        <color indexed="64"/>
      </right>
      <top style="medium">
        <color theme="0"/>
      </top>
      <bottom style="medium">
        <color indexed="64"/>
      </bottom>
      <diagonal/>
    </border>
  </borders>
  <cellStyleXfs count="15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top"/>
      <protection locked="0"/>
    </xf>
    <xf numFmtId="41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9" fillId="0" borderId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12" fillId="0" borderId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top"/>
      <protection locked="0"/>
    </xf>
  </cellStyleXfs>
  <cellXfs count="526">
    <xf numFmtId="0" fontId="0" fillId="0" borderId="0" xfId="0">
      <alignment vertical="center"/>
    </xf>
    <xf numFmtId="0" fontId="3" fillId="2" borderId="0" xfId="0" applyFont="1" applyFill="1">
      <alignment vertical="center"/>
    </xf>
    <xf numFmtId="0" fontId="3" fillId="2" borderId="0" xfId="0" applyFont="1" applyFill="1" applyBorder="1">
      <alignment vertical="center"/>
    </xf>
    <xf numFmtId="0" fontId="3" fillId="2" borderId="0" xfId="0" applyFont="1" applyFill="1" applyBorder="1" applyAlignment="1">
      <alignment vertical="center" wrapText="1"/>
    </xf>
    <xf numFmtId="0" fontId="3" fillId="2" borderId="0" xfId="0" applyFont="1" applyFill="1" applyBorder="1" applyAlignment="1">
      <alignment vertical="center"/>
    </xf>
    <xf numFmtId="0" fontId="7" fillId="2" borderId="0" xfId="1" applyFont="1" applyFill="1" applyAlignment="1" applyProtection="1">
      <alignment vertical="center"/>
    </xf>
    <xf numFmtId="0" fontId="11" fillId="0" borderId="0" xfId="0" applyFont="1">
      <alignment vertical="center"/>
    </xf>
    <xf numFmtId="0" fontId="13" fillId="0" borderId="32" xfId="10" applyFont="1" applyFill="1" applyBorder="1" applyAlignment="1">
      <alignment vertical="center" wrapText="1"/>
    </xf>
    <xf numFmtId="0" fontId="1" fillId="19" borderId="0" xfId="11" applyFill="1">
      <alignment vertical="center"/>
    </xf>
    <xf numFmtId="0" fontId="1" fillId="19" borderId="0" xfId="11" applyFill="1" applyBorder="1">
      <alignment vertical="center"/>
    </xf>
    <xf numFmtId="0" fontId="19" fillId="19" borderId="0" xfId="11" applyFont="1" applyFill="1" applyBorder="1">
      <alignment vertical="center"/>
    </xf>
    <xf numFmtId="0" fontId="0" fillId="0" borderId="0" xfId="0" applyAlignment="1">
      <alignment horizontal="left" vertical="center"/>
    </xf>
    <xf numFmtId="0" fontId="1" fillId="19" borderId="0" xfId="11" applyFill="1" applyAlignment="1">
      <alignment horizontal="left" vertical="center"/>
    </xf>
    <xf numFmtId="0" fontId="0" fillId="0" borderId="0" xfId="0" applyFont="1">
      <alignment vertical="center"/>
    </xf>
    <xf numFmtId="0" fontId="5" fillId="2" borderId="0" xfId="0" applyFont="1" applyFill="1" applyBorder="1" applyAlignment="1">
      <alignment horizontal="center" vertical="center"/>
    </xf>
    <xf numFmtId="0" fontId="17" fillId="2" borderId="0" xfId="0" applyFont="1" applyFill="1">
      <alignment vertical="center"/>
    </xf>
    <xf numFmtId="0" fontId="23" fillId="2" borderId="64" xfId="0" applyFont="1" applyFill="1" applyBorder="1" applyAlignment="1">
      <alignment horizontal="center" vertical="center"/>
    </xf>
    <xf numFmtId="0" fontId="23" fillId="2" borderId="65" xfId="0" applyFont="1" applyFill="1" applyBorder="1" applyAlignment="1">
      <alignment horizontal="center" vertical="center"/>
    </xf>
    <xf numFmtId="0" fontId="23" fillId="4" borderId="10" xfId="0" applyFont="1" applyFill="1" applyBorder="1" applyAlignment="1">
      <alignment horizontal="center" vertical="center" wrapText="1"/>
    </xf>
    <xf numFmtId="0" fontId="23" fillId="4" borderId="66" xfId="0" applyFont="1" applyFill="1" applyBorder="1" applyAlignment="1">
      <alignment horizontal="center" vertical="center" wrapText="1"/>
    </xf>
    <xf numFmtId="0" fontId="23" fillId="2" borderId="67" xfId="0" applyFont="1" applyFill="1" applyBorder="1" applyAlignment="1">
      <alignment horizontal="center" vertical="center"/>
    </xf>
    <xf numFmtId="0" fontId="24" fillId="19" borderId="0" xfId="11" applyFont="1" applyFill="1">
      <alignment vertical="center"/>
    </xf>
    <xf numFmtId="0" fontId="24" fillId="19" borderId="0" xfId="11" applyFont="1" applyFill="1" applyAlignment="1">
      <alignment horizontal="left" vertical="center"/>
    </xf>
    <xf numFmtId="0" fontId="24" fillId="19" borderId="0" xfId="11" applyFont="1" applyFill="1" applyBorder="1">
      <alignment vertical="center"/>
    </xf>
    <xf numFmtId="0" fontId="25" fillId="0" borderId="10" xfId="11" applyFont="1" applyFill="1" applyBorder="1" applyAlignment="1">
      <alignment horizontal="left" vertical="center" indent="1"/>
    </xf>
    <xf numFmtId="0" fontId="24" fillId="0" borderId="11" xfId="11" applyFont="1" applyFill="1" applyBorder="1">
      <alignment vertical="center"/>
    </xf>
    <xf numFmtId="0" fontId="24" fillId="0" borderId="4" xfId="11" applyFont="1" applyFill="1" applyBorder="1">
      <alignment vertical="center"/>
    </xf>
    <xf numFmtId="0" fontId="25" fillId="0" borderId="18" xfId="11" applyFont="1" applyFill="1" applyBorder="1" applyAlignment="1">
      <alignment horizontal="left" vertical="center" indent="1"/>
    </xf>
    <xf numFmtId="0" fontId="24" fillId="0" borderId="0" xfId="11" applyFont="1" applyFill="1" applyBorder="1">
      <alignment vertical="center"/>
    </xf>
    <xf numFmtId="0" fontId="24" fillId="0" borderId="12" xfId="11" applyFont="1" applyFill="1" applyBorder="1">
      <alignment vertical="center"/>
    </xf>
    <xf numFmtId="0" fontId="25" fillId="0" borderId="7" xfId="11" applyFont="1" applyFill="1" applyBorder="1" applyAlignment="1">
      <alignment horizontal="left" vertical="center" indent="1"/>
    </xf>
    <xf numFmtId="0" fontId="24" fillId="0" borderId="8" xfId="11" applyFont="1" applyFill="1" applyBorder="1">
      <alignment vertical="center"/>
    </xf>
    <xf numFmtId="0" fontId="24" fillId="0" borderId="6" xfId="11" applyFont="1" applyFill="1" applyBorder="1">
      <alignment vertical="center"/>
    </xf>
    <xf numFmtId="0" fontId="26" fillId="0" borderId="0" xfId="4" applyFont="1" applyAlignment="1">
      <alignment horizontal="center" vertical="center"/>
    </xf>
    <xf numFmtId="0" fontId="27" fillId="7" borderId="16" xfId="4" applyFont="1" applyFill="1" applyBorder="1" applyAlignment="1">
      <alignment horizontal="center" vertical="center"/>
    </xf>
    <xf numFmtId="0" fontId="28" fillId="0" borderId="68" xfId="4" applyNumberFormat="1" applyFont="1" applyFill="1" applyBorder="1" applyAlignment="1">
      <alignment horizontal="center" vertical="center" shrinkToFit="1"/>
    </xf>
    <xf numFmtId="0" fontId="27" fillId="7" borderId="69" xfId="4" applyFont="1" applyFill="1" applyBorder="1" applyAlignment="1">
      <alignment horizontal="center" vertical="center"/>
    </xf>
    <xf numFmtId="0" fontId="28" fillId="0" borderId="17" xfId="4" applyNumberFormat="1" applyFont="1" applyFill="1" applyBorder="1" applyAlignment="1">
      <alignment horizontal="center" vertical="center" shrinkToFit="1"/>
    </xf>
    <xf numFmtId="0" fontId="26" fillId="0" borderId="0" xfId="4" applyFont="1" applyFill="1" applyAlignment="1">
      <alignment horizontal="center" vertical="center"/>
    </xf>
    <xf numFmtId="0" fontId="26" fillId="0" borderId="0" xfId="4" applyFont="1" applyFill="1" applyBorder="1">
      <alignment vertical="center"/>
    </xf>
    <xf numFmtId="0" fontId="29" fillId="0" borderId="0" xfId="4" applyFont="1" applyFill="1" applyBorder="1">
      <alignment vertical="center"/>
    </xf>
    <xf numFmtId="176" fontId="26" fillId="0" borderId="0" xfId="4" applyNumberFormat="1" applyFont="1" applyFill="1" applyAlignment="1">
      <alignment horizontal="center" vertical="center"/>
    </xf>
    <xf numFmtId="0" fontId="26" fillId="0" borderId="0" xfId="4" applyFont="1" applyBorder="1" applyAlignment="1">
      <alignment horizontal="left" vertical="center" wrapText="1" readingOrder="1"/>
    </xf>
    <xf numFmtId="0" fontId="25" fillId="0" borderId="0" xfId="4" applyFont="1" applyFill="1" applyBorder="1">
      <alignment vertical="center"/>
    </xf>
    <xf numFmtId="0" fontId="25" fillId="0" borderId="0" xfId="4" applyFont="1" applyFill="1" applyBorder="1" applyAlignment="1">
      <alignment horizontal="center" vertical="center"/>
    </xf>
    <xf numFmtId="0" fontId="26" fillId="0" borderId="0" xfId="4" applyFont="1" applyAlignment="1">
      <alignment horizontal="right" vertical="center"/>
    </xf>
    <xf numFmtId="0" fontId="27" fillId="7" borderId="53" xfId="0" applyFont="1" applyFill="1" applyBorder="1" applyAlignment="1">
      <alignment horizontal="center" vertical="center"/>
    </xf>
    <xf numFmtId="0" fontId="27" fillId="7" borderId="54" xfId="0" applyFont="1" applyFill="1" applyBorder="1" applyAlignment="1">
      <alignment horizontal="center" vertical="center"/>
    </xf>
    <xf numFmtId="0" fontId="27" fillId="7" borderId="72" xfId="0" applyFont="1" applyFill="1" applyBorder="1" applyAlignment="1">
      <alignment horizontal="center" vertical="center"/>
    </xf>
    <xf numFmtId="0" fontId="27" fillId="7" borderId="70" xfId="0" applyFont="1" applyFill="1" applyBorder="1" applyAlignment="1">
      <alignment horizontal="center" vertical="center"/>
    </xf>
    <xf numFmtId="0" fontId="28" fillId="14" borderId="73" xfId="0" applyFont="1" applyFill="1" applyBorder="1" applyAlignment="1">
      <alignment horizontal="center" vertical="center"/>
    </xf>
    <xf numFmtId="176" fontId="28" fillId="14" borderId="57" xfId="12" applyNumberFormat="1" applyFont="1" applyFill="1" applyBorder="1" applyAlignment="1">
      <alignment vertical="center"/>
    </xf>
    <xf numFmtId="177" fontId="28" fillId="14" borderId="57" xfId="13" applyNumberFormat="1" applyFont="1" applyFill="1" applyBorder="1" applyAlignment="1">
      <alignment vertical="center"/>
    </xf>
    <xf numFmtId="0" fontId="28" fillId="14" borderId="57" xfId="0" applyFont="1" applyFill="1" applyBorder="1" applyAlignment="1">
      <alignment horizontal="center" vertical="center"/>
    </xf>
    <xf numFmtId="41" fontId="28" fillId="14" borderId="74" xfId="12" applyFont="1" applyFill="1" applyBorder="1" applyAlignment="1">
      <alignment horizontal="center" vertical="center"/>
    </xf>
    <xf numFmtId="0" fontId="28" fillId="14" borderId="75" xfId="0" applyFont="1" applyFill="1" applyBorder="1" applyAlignment="1">
      <alignment horizontal="center" vertical="center"/>
    </xf>
    <xf numFmtId="176" fontId="28" fillId="14" borderId="58" xfId="12" applyNumberFormat="1" applyFont="1" applyFill="1" applyBorder="1" applyAlignment="1">
      <alignment vertical="center"/>
    </xf>
    <xf numFmtId="177" fontId="28" fillId="14" borderId="58" xfId="13" applyNumberFormat="1" applyFont="1" applyFill="1" applyBorder="1" applyAlignment="1">
      <alignment vertical="center"/>
    </xf>
    <xf numFmtId="0" fontId="28" fillId="14" borderId="58" xfId="0" applyFont="1" applyFill="1" applyBorder="1" applyAlignment="1">
      <alignment horizontal="center" vertical="center"/>
    </xf>
    <xf numFmtId="41" fontId="28" fillId="14" borderId="76" xfId="12" applyFont="1" applyFill="1" applyBorder="1" applyAlignment="1">
      <alignment horizontal="center" vertical="center"/>
    </xf>
    <xf numFmtId="176" fontId="28" fillId="14" borderId="59" xfId="12" applyNumberFormat="1" applyFont="1" applyFill="1" applyBorder="1" applyAlignment="1">
      <alignment vertical="center"/>
    </xf>
    <xf numFmtId="177" fontId="28" fillId="14" borderId="59" xfId="13" applyNumberFormat="1" applyFont="1" applyFill="1" applyBorder="1" applyAlignment="1">
      <alignment vertical="center"/>
    </xf>
    <xf numFmtId="0" fontId="28" fillId="14" borderId="59" xfId="0" applyFont="1" applyFill="1" applyBorder="1" applyAlignment="1">
      <alignment horizontal="center" vertical="center"/>
    </xf>
    <xf numFmtId="41" fontId="28" fillId="14" borderId="77" xfId="12" applyFont="1" applyFill="1" applyBorder="1" applyAlignment="1">
      <alignment horizontal="center" vertical="center"/>
    </xf>
    <xf numFmtId="0" fontId="28" fillId="18" borderId="55" xfId="0" applyFont="1" applyFill="1" applyBorder="1" applyAlignment="1">
      <alignment horizontal="center" vertical="center"/>
    </xf>
    <xf numFmtId="176" fontId="28" fillId="18" borderId="56" xfId="12" applyNumberFormat="1" applyFont="1" applyFill="1" applyBorder="1" applyAlignment="1">
      <alignment vertical="center"/>
    </xf>
    <xf numFmtId="177" fontId="28" fillId="18" borderId="56" xfId="13" applyNumberFormat="1" applyFont="1" applyFill="1" applyBorder="1" applyAlignment="1">
      <alignment vertical="center"/>
    </xf>
    <xf numFmtId="0" fontId="28" fillId="18" borderId="56" xfId="0" applyFont="1" applyFill="1" applyBorder="1" applyAlignment="1">
      <alignment horizontal="center" vertical="center"/>
    </xf>
    <xf numFmtId="41" fontId="28" fillId="18" borderId="71" xfId="12" applyFont="1" applyFill="1" applyBorder="1" applyAlignment="1">
      <alignment horizontal="center" vertical="center"/>
    </xf>
    <xf numFmtId="0" fontId="25" fillId="0" borderId="0" xfId="0" applyFont="1">
      <alignment vertical="center"/>
    </xf>
    <xf numFmtId="0" fontId="25" fillId="0" borderId="0" xfId="0" applyFont="1" applyAlignment="1">
      <alignment horizontal="center" vertical="center"/>
    </xf>
    <xf numFmtId="176" fontId="28" fillId="10" borderId="55" xfId="0" applyNumberFormat="1" applyFont="1" applyFill="1" applyBorder="1" applyAlignment="1">
      <alignment horizontal="center" vertical="center"/>
    </xf>
    <xf numFmtId="176" fontId="28" fillId="10" borderId="56" xfId="0" applyNumberFormat="1" applyFont="1" applyFill="1" applyBorder="1" applyAlignment="1">
      <alignment horizontal="center" vertical="center"/>
    </xf>
    <xf numFmtId="177" fontId="28" fillId="10" borderId="56" xfId="13" applyNumberFormat="1" applyFont="1" applyFill="1" applyBorder="1" applyAlignment="1">
      <alignment horizontal="center" vertical="center"/>
    </xf>
    <xf numFmtId="0" fontId="30" fillId="0" borderId="0" xfId="4" applyFont="1" applyAlignment="1">
      <alignment horizontal="left" vertical="center"/>
    </xf>
    <xf numFmtId="0" fontId="28" fillId="0" borderId="0" xfId="4" applyFont="1" applyAlignment="1">
      <alignment horizontal="left" vertical="center"/>
    </xf>
    <xf numFmtId="0" fontId="26" fillId="0" borderId="0" xfId="4" applyFont="1">
      <alignment vertical="center"/>
    </xf>
    <xf numFmtId="0" fontId="31" fillId="0" borderId="0" xfId="4" applyFont="1" applyFill="1" applyBorder="1">
      <alignment vertical="center"/>
    </xf>
    <xf numFmtId="0" fontId="28" fillId="0" borderId="0" xfId="4" applyFont="1">
      <alignment vertical="center"/>
    </xf>
    <xf numFmtId="0" fontId="26" fillId="0" borderId="11" xfId="4" applyFont="1" applyBorder="1">
      <alignment vertical="center"/>
    </xf>
    <xf numFmtId="0" fontId="26" fillId="0" borderId="4" xfId="4" applyFont="1" applyBorder="1">
      <alignment vertical="center"/>
    </xf>
    <xf numFmtId="0" fontId="26" fillId="0" borderId="0" xfId="4" applyFont="1" applyBorder="1">
      <alignment vertical="center"/>
    </xf>
    <xf numFmtId="0" fontId="26" fillId="0" borderId="12" xfId="4" applyFont="1" applyBorder="1">
      <alignment vertical="center"/>
    </xf>
    <xf numFmtId="0" fontId="26" fillId="0" borderId="18" xfId="4" applyFont="1" applyBorder="1">
      <alignment vertical="center"/>
    </xf>
    <xf numFmtId="0" fontId="33" fillId="0" borderId="0" xfId="4" applyFont="1">
      <alignment vertical="center"/>
    </xf>
    <xf numFmtId="0" fontId="26" fillId="0" borderId="8" xfId="4" applyFont="1" applyBorder="1">
      <alignment vertical="center"/>
    </xf>
    <xf numFmtId="0" fontId="26" fillId="0" borderId="6" xfId="4" applyFont="1" applyBorder="1">
      <alignment vertical="center"/>
    </xf>
    <xf numFmtId="0" fontId="30" fillId="0" borderId="0" xfId="4" quotePrefix="1" applyFont="1">
      <alignment vertical="center"/>
    </xf>
    <xf numFmtId="0" fontId="25" fillId="0" borderId="0" xfId="4" applyFont="1" applyFill="1" applyAlignment="1">
      <alignment horizontal="right" vertical="center"/>
    </xf>
    <xf numFmtId="14" fontId="25" fillId="14" borderId="38" xfId="4" applyNumberFormat="1" applyFont="1" applyFill="1" applyBorder="1" applyAlignment="1">
      <alignment horizontal="center" vertical="center" wrapText="1"/>
    </xf>
    <xf numFmtId="0" fontId="25" fillId="0" borderId="0" xfId="4" applyFont="1" applyFill="1">
      <alignment vertical="center"/>
    </xf>
    <xf numFmtId="0" fontId="25" fillId="8" borderId="40" xfId="5" applyFont="1" applyFill="1" applyBorder="1" applyAlignment="1">
      <alignment horizontal="center" vertical="center"/>
    </xf>
    <xf numFmtId="0" fontId="25" fillId="8" borderId="24" xfId="5" applyFont="1" applyFill="1" applyBorder="1" applyAlignment="1">
      <alignment horizontal="center" vertical="center"/>
    </xf>
    <xf numFmtId="0" fontId="25" fillId="14" borderId="24" xfId="5" applyFont="1" applyFill="1" applyBorder="1" applyAlignment="1">
      <alignment horizontal="center" vertical="center"/>
    </xf>
    <xf numFmtId="0" fontId="25" fillId="17" borderId="24" xfId="4" applyFont="1" applyFill="1" applyBorder="1" applyAlignment="1">
      <alignment horizontal="center" vertical="center" wrapText="1"/>
    </xf>
    <xf numFmtId="0" fontId="25" fillId="14" borderId="24" xfId="4" applyFont="1" applyFill="1" applyBorder="1" applyAlignment="1">
      <alignment horizontal="center" vertical="center"/>
    </xf>
    <xf numFmtId="14" fontId="25" fillId="14" borderId="24" xfId="4" applyNumberFormat="1" applyFont="1" applyFill="1" applyBorder="1" applyAlignment="1">
      <alignment horizontal="center" vertical="center" wrapText="1"/>
    </xf>
    <xf numFmtId="41" fontId="25" fillId="14" borderId="24" xfId="2" applyFont="1" applyFill="1" applyBorder="1" applyAlignment="1">
      <alignment horizontal="center" vertical="center" wrapText="1"/>
    </xf>
    <xf numFmtId="41" fontId="25" fillId="14" borderId="24" xfId="2" applyFont="1" applyFill="1" applyBorder="1" applyAlignment="1">
      <alignment horizontal="center" vertical="center"/>
    </xf>
    <xf numFmtId="0" fontId="25" fillId="14" borderId="24" xfId="5" applyFont="1" applyFill="1" applyBorder="1" applyAlignment="1">
      <alignment horizontal="left" vertical="center"/>
    </xf>
    <xf numFmtId="0" fontId="25" fillId="14" borderId="33" xfId="5" applyFont="1" applyFill="1" applyBorder="1" applyAlignment="1">
      <alignment horizontal="center" vertical="center"/>
    </xf>
    <xf numFmtId="0" fontId="25" fillId="14" borderId="24" xfId="5" applyFont="1" applyFill="1" applyBorder="1">
      <alignment vertical="center"/>
    </xf>
    <xf numFmtId="0" fontId="25" fillId="14" borderId="33" xfId="5" applyFont="1" applyFill="1" applyBorder="1">
      <alignment vertical="center"/>
    </xf>
    <xf numFmtId="0" fontId="25" fillId="0" borderId="0" xfId="4" applyFont="1">
      <alignment vertical="center"/>
    </xf>
    <xf numFmtId="0" fontId="25" fillId="8" borderId="50" xfId="5" applyFont="1" applyFill="1" applyBorder="1" applyAlignment="1">
      <alignment horizontal="center" vertical="center"/>
    </xf>
    <xf numFmtId="0" fontId="25" fillId="8" borderId="51" xfId="5" applyFont="1" applyFill="1" applyBorder="1" applyAlignment="1">
      <alignment horizontal="center" vertical="center"/>
    </xf>
    <xf numFmtId="0" fontId="25" fillId="14" borderId="51" xfId="4" applyFont="1" applyFill="1" applyBorder="1" applyAlignment="1">
      <alignment horizontal="center" vertical="center"/>
    </xf>
    <xf numFmtId="14" fontId="25" fillId="14" borderId="51" xfId="4" applyNumberFormat="1" applyFont="1" applyFill="1" applyBorder="1" applyAlignment="1">
      <alignment horizontal="center" vertical="center" wrapText="1"/>
    </xf>
    <xf numFmtId="0" fontId="25" fillId="14" borderId="51" xfId="5" applyFont="1" applyFill="1" applyBorder="1" applyAlignment="1">
      <alignment horizontal="left" vertical="center"/>
    </xf>
    <xf numFmtId="0" fontId="25" fillId="14" borderId="51" xfId="5" applyFont="1" applyFill="1" applyBorder="1">
      <alignment vertical="center"/>
    </xf>
    <xf numFmtId="0" fontId="25" fillId="14" borderId="52" xfId="5" applyFont="1" applyFill="1" applyBorder="1">
      <alignment vertical="center"/>
    </xf>
    <xf numFmtId="0" fontId="25" fillId="14" borderId="52" xfId="5" applyFont="1" applyFill="1" applyBorder="1" applyAlignment="1">
      <alignment horizontal="center" vertical="center"/>
    </xf>
    <xf numFmtId="0" fontId="36" fillId="18" borderId="49" xfId="4" applyFont="1" applyFill="1" applyBorder="1">
      <alignment vertical="center"/>
    </xf>
    <xf numFmtId="0" fontId="26" fillId="0" borderId="0" xfId="7" applyFont="1" applyAlignment="1">
      <alignment horizontal="center" vertical="center"/>
    </xf>
    <xf numFmtId="0" fontId="26" fillId="0" borderId="0" xfId="7" applyFont="1" applyAlignment="1">
      <alignment horizontal="left" vertical="center"/>
    </xf>
    <xf numFmtId="0" fontId="28" fillId="0" borderId="11" xfId="4" applyFont="1" applyBorder="1">
      <alignment vertical="center"/>
    </xf>
    <xf numFmtId="0" fontId="26" fillId="0" borderId="11" xfId="7" applyFont="1" applyBorder="1" applyAlignment="1">
      <alignment horizontal="center" vertical="center"/>
    </xf>
    <xf numFmtId="0" fontId="26" fillId="0" borderId="4" xfId="7" applyFont="1" applyBorder="1" applyAlignment="1">
      <alignment horizontal="center" vertical="center"/>
    </xf>
    <xf numFmtId="0" fontId="26" fillId="0" borderId="18" xfId="7" applyFont="1" applyBorder="1" applyAlignment="1">
      <alignment horizontal="left" vertical="center"/>
    </xf>
    <xf numFmtId="0" fontId="26" fillId="0" borderId="0" xfId="7" applyFont="1" applyBorder="1" applyAlignment="1">
      <alignment horizontal="left" vertical="center"/>
    </xf>
    <xf numFmtId="0" fontId="26" fillId="0" borderId="0" xfId="7" applyFont="1" applyBorder="1" applyAlignment="1">
      <alignment horizontal="center" vertical="center"/>
    </xf>
    <xf numFmtId="0" fontId="26" fillId="0" borderId="12" xfId="7" applyFont="1" applyBorder="1" applyAlignment="1">
      <alignment horizontal="center" vertical="center"/>
    </xf>
    <xf numFmtId="0" fontId="26" fillId="0" borderId="8" xfId="7" applyFont="1" applyBorder="1" applyAlignment="1">
      <alignment horizontal="left" vertical="center"/>
    </xf>
    <xf numFmtId="0" fontId="26" fillId="0" borderId="8" xfId="7" applyFont="1" applyBorder="1" applyAlignment="1">
      <alignment horizontal="center" vertical="center"/>
    </xf>
    <xf numFmtId="0" fontId="26" fillId="0" borderId="6" xfId="7" applyFont="1" applyBorder="1" applyAlignment="1">
      <alignment horizontal="center" vertical="center"/>
    </xf>
    <xf numFmtId="0" fontId="32" fillId="0" borderId="0" xfId="4" applyFont="1">
      <alignment vertical="center"/>
    </xf>
    <xf numFmtId="0" fontId="25" fillId="0" borderId="40" xfId="4" applyFont="1" applyFill="1" applyBorder="1" applyAlignment="1">
      <alignment horizontal="center" vertical="center" wrapText="1"/>
    </xf>
    <xf numFmtId="0" fontId="25" fillId="0" borderId="24" xfId="4" applyFont="1" applyFill="1" applyBorder="1" applyAlignment="1">
      <alignment horizontal="center" vertical="center" wrapText="1"/>
    </xf>
    <xf numFmtId="0" fontId="25" fillId="13" borderId="24" xfId="4" applyFont="1" applyFill="1" applyBorder="1" applyAlignment="1">
      <alignment horizontal="center" vertical="center" wrapText="1"/>
    </xf>
    <xf numFmtId="14" fontId="25" fillId="13" borderId="24" xfId="4" applyNumberFormat="1" applyFont="1" applyFill="1" applyBorder="1" applyAlignment="1">
      <alignment horizontal="center" vertical="center" wrapText="1"/>
    </xf>
    <xf numFmtId="0" fontId="25" fillId="0" borderId="41" xfId="4" applyFont="1" applyFill="1" applyBorder="1" applyAlignment="1">
      <alignment horizontal="center" vertical="center" wrapText="1"/>
    </xf>
    <xf numFmtId="0" fontId="25" fillId="0" borderId="35" xfId="4" applyFont="1" applyFill="1" applyBorder="1" applyAlignment="1">
      <alignment horizontal="center" vertical="center" wrapText="1"/>
    </xf>
    <xf numFmtId="0" fontId="37" fillId="0" borderId="0" xfId="4" applyFont="1" applyFill="1" applyAlignment="1">
      <alignment horizontal="center" vertical="center"/>
    </xf>
    <xf numFmtId="0" fontId="25" fillId="0" borderId="18" xfId="4" applyFont="1" applyBorder="1" applyAlignment="1">
      <alignment horizontal="left" vertical="center" readingOrder="1"/>
    </xf>
    <xf numFmtId="0" fontId="38" fillId="0" borderId="0" xfId="4" applyFont="1">
      <alignment vertical="center"/>
    </xf>
    <xf numFmtId="0" fontId="26" fillId="0" borderId="0" xfId="4" applyFont="1" applyFill="1">
      <alignment vertical="center"/>
    </xf>
    <xf numFmtId="0" fontId="25" fillId="8" borderId="24" xfId="4" applyFont="1" applyFill="1" applyBorder="1" applyAlignment="1">
      <alignment horizontal="center" vertical="center"/>
    </xf>
    <xf numFmtId="0" fontId="37" fillId="0" borderId="0" xfId="4" applyNumberFormat="1" applyFont="1" applyFill="1" applyAlignment="1">
      <alignment horizontal="center" vertical="center"/>
    </xf>
    <xf numFmtId="0" fontId="25" fillId="8" borderId="47" xfId="4" applyFont="1" applyFill="1" applyBorder="1" applyAlignment="1">
      <alignment horizontal="center" vertical="center"/>
    </xf>
    <xf numFmtId="0" fontId="25" fillId="14" borderId="47" xfId="4" applyFont="1" applyFill="1" applyBorder="1" applyAlignment="1">
      <alignment horizontal="center" vertical="center"/>
    </xf>
    <xf numFmtId="14" fontId="25" fillId="14" borderId="47" xfId="4" applyNumberFormat="1" applyFont="1" applyFill="1" applyBorder="1" applyAlignment="1">
      <alignment horizontal="center" vertical="center" wrapText="1"/>
    </xf>
    <xf numFmtId="41" fontId="25" fillId="14" borderId="47" xfId="2" applyFont="1" applyFill="1" applyBorder="1" applyAlignment="1">
      <alignment horizontal="center" vertical="center"/>
    </xf>
    <xf numFmtId="0" fontId="35" fillId="0" borderId="0" xfId="4" applyFont="1" applyBorder="1">
      <alignment vertical="center"/>
    </xf>
    <xf numFmtId="0" fontId="25" fillId="14" borderId="47" xfId="5" applyFont="1" applyFill="1" applyBorder="1" applyAlignment="1">
      <alignment horizontal="left" vertical="center"/>
    </xf>
    <xf numFmtId="0" fontId="25" fillId="0" borderId="0" xfId="4" applyFont="1" applyBorder="1">
      <alignment vertical="center"/>
    </xf>
    <xf numFmtId="0" fontId="25" fillId="0" borderId="12" xfId="4" applyFont="1" applyBorder="1">
      <alignment vertical="center"/>
    </xf>
    <xf numFmtId="0" fontId="25" fillId="0" borderId="18" xfId="4" applyFont="1" applyBorder="1">
      <alignment vertical="center"/>
    </xf>
    <xf numFmtId="0" fontId="25" fillId="0" borderId="8" xfId="4" applyFont="1" applyBorder="1">
      <alignment vertical="center"/>
    </xf>
    <xf numFmtId="0" fontId="25" fillId="0" borderId="6" xfId="4" applyFont="1" applyBorder="1">
      <alignment vertical="center"/>
    </xf>
    <xf numFmtId="0" fontId="25" fillId="0" borderId="0" xfId="4" applyFont="1" applyAlignment="1">
      <alignment horizontal="right" vertical="center"/>
    </xf>
    <xf numFmtId="0" fontId="26" fillId="0" borderId="0" xfId="4" applyNumberFormat="1" applyFont="1">
      <alignment vertical="center"/>
    </xf>
    <xf numFmtId="0" fontId="25" fillId="12" borderId="24" xfId="4" applyFont="1" applyFill="1" applyBorder="1" applyAlignment="1">
      <alignment horizontal="center" vertical="center" wrapText="1"/>
    </xf>
    <xf numFmtId="0" fontId="25" fillId="0" borderId="0" xfId="4" applyFont="1" applyFill="1" applyBorder="1" applyAlignment="1">
      <alignment horizontal="justify" vertical="center" wrapText="1"/>
    </xf>
    <xf numFmtId="0" fontId="25" fillId="0" borderId="0" xfId="4" applyFont="1" applyFill="1" applyBorder="1" applyAlignment="1">
      <alignment horizontal="center" vertical="center" wrapText="1"/>
    </xf>
    <xf numFmtId="0" fontId="26" fillId="0" borderId="0" xfId="4" applyFont="1" applyFill="1" applyBorder="1" applyAlignment="1">
      <alignment horizontal="justify" vertical="center" wrapText="1"/>
    </xf>
    <xf numFmtId="0" fontId="36" fillId="11" borderId="19" xfId="4" applyFont="1" applyFill="1" applyBorder="1" applyAlignment="1">
      <alignment horizontal="center" vertical="center" wrapText="1"/>
    </xf>
    <xf numFmtId="0" fontId="36" fillId="11" borderId="19" xfId="4" applyFont="1" applyFill="1" applyBorder="1" applyAlignment="1">
      <alignment horizontal="justify" vertical="center" wrapText="1"/>
    </xf>
    <xf numFmtId="0" fontId="28" fillId="11" borderId="19" xfId="4" applyFont="1" applyFill="1" applyBorder="1" applyAlignment="1">
      <alignment horizontal="justify" vertical="center" wrapText="1"/>
    </xf>
    <xf numFmtId="0" fontId="36" fillId="0" borderId="0" xfId="4" applyFont="1">
      <alignment vertical="center"/>
    </xf>
    <xf numFmtId="0" fontId="36" fillId="0" borderId="0" xfId="4" applyFont="1" applyBorder="1">
      <alignment vertical="center"/>
    </xf>
    <xf numFmtId="0" fontId="36" fillId="14" borderId="19" xfId="4" applyFont="1" applyFill="1" applyBorder="1" applyAlignment="1">
      <alignment horizontal="center" vertical="center" wrapText="1"/>
    </xf>
    <xf numFmtId="0" fontId="36" fillId="14" borderId="19" xfId="4" applyFont="1" applyFill="1" applyBorder="1" applyAlignment="1">
      <alignment horizontal="justify" vertical="center" wrapText="1"/>
    </xf>
    <xf numFmtId="0" fontId="36" fillId="14" borderId="19" xfId="4" applyFont="1" applyFill="1" applyBorder="1" applyAlignment="1">
      <alignment vertical="center" wrapText="1"/>
    </xf>
    <xf numFmtId="0" fontId="34" fillId="0" borderId="0" xfId="4" applyFont="1" applyBorder="1" applyAlignment="1">
      <alignment horizontal="center" vertical="center"/>
    </xf>
    <xf numFmtId="0" fontId="34" fillId="0" borderId="0" xfId="4" applyFont="1" applyBorder="1" applyAlignment="1">
      <alignment horizontal="right" vertical="center"/>
    </xf>
    <xf numFmtId="0" fontId="27" fillId="7" borderId="20" xfId="4" applyFont="1" applyFill="1" applyBorder="1" applyAlignment="1">
      <alignment horizontal="center" vertical="center" wrapText="1"/>
    </xf>
    <xf numFmtId="0" fontId="27" fillId="7" borderId="21" xfId="4" applyFont="1" applyFill="1" applyBorder="1" applyAlignment="1">
      <alignment horizontal="center" vertical="center" wrapText="1"/>
    </xf>
    <xf numFmtId="0" fontId="27" fillId="7" borderId="22" xfId="4" applyFont="1" applyFill="1" applyBorder="1" applyAlignment="1">
      <alignment horizontal="center" vertical="center" wrapText="1"/>
    </xf>
    <xf numFmtId="0" fontId="36" fillId="8" borderId="26" xfId="4" applyFont="1" applyFill="1" applyBorder="1" applyAlignment="1">
      <alignment horizontal="center" vertical="center" wrapText="1"/>
    </xf>
    <xf numFmtId="0" fontId="36" fillId="8" borderId="27" xfId="4" applyFont="1" applyFill="1" applyBorder="1" applyAlignment="1">
      <alignment horizontal="center" vertical="center" wrapText="1"/>
    </xf>
    <xf numFmtId="0" fontId="25" fillId="5" borderId="32" xfId="5" applyFont="1" applyFill="1" applyBorder="1" applyAlignment="1">
      <alignment horizontal="center" vertical="center" wrapText="1"/>
    </xf>
    <xf numFmtId="14" fontId="25" fillId="5" borderId="32" xfId="4" applyNumberFormat="1" applyFont="1" applyFill="1" applyBorder="1" applyAlignment="1">
      <alignment horizontal="center" vertical="center" wrapText="1"/>
    </xf>
    <xf numFmtId="0" fontId="25" fillId="12" borderId="40" xfId="4" applyFont="1" applyFill="1" applyBorder="1" applyAlignment="1">
      <alignment horizontal="center" vertical="center" wrapText="1"/>
    </xf>
    <xf numFmtId="41" fontId="26" fillId="0" borderId="0" xfId="2" applyFont="1" applyAlignment="1">
      <alignment horizontal="center" vertical="center"/>
    </xf>
    <xf numFmtId="0" fontId="26" fillId="0" borderId="11" xfId="7" applyFont="1" applyBorder="1" applyAlignment="1">
      <alignment horizontal="left" vertical="center"/>
    </xf>
    <xf numFmtId="0" fontId="25" fillId="14" borderId="24" xfId="3" applyNumberFormat="1" applyFont="1" applyFill="1" applyBorder="1" applyAlignment="1">
      <alignment horizontal="center" vertical="center" wrapText="1"/>
    </xf>
    <xf numFmtId="0" fontId="25" fillId="14" borderId="24" xfId="2" applyNumberFormat="1" applyFont="1" applyFill="1" applyBorder="1" applyAlignment="1">
      <alignment horizontal="center" vertical="center" wrapText="1"/>
    </xf>
    <xf numFmtId="0" fontId="28" fillId="0" borderId="0" xfId="7" applyFont="1" applyBorder="1" applyAlignment="1">
      <alignment horizontal="left" vertical="center"/>
    </xf>
    <xf numFmtId="0" fontId="28" fillId="0" borderId="8" xfId="7" applyFont="1" applyBorder="1" applyAlignment="1">
      <alignment horizontal="left" vertical="center"/>
    </xf>
    <xf numFmtId="0" fontId="27" fillId="7" borderId="29" xfId="4" applyFont="1" applyFill="1" applyBorder="1" applyAlignment="1">
      <alignment horizontal="center" vertical="center" wrapText="1"/>
    </xf>
    <xf numFmtId="0" fontId="25" fillId="0" borderId="8" xfId="4" applyFont="1" applyFill="1" applyBorder="1" applyAlignment="1">
      <alignment horizontal="justify" vertical="center" wrapText="1"/>
    </xf>
    <xf numFmtId="0" fontId="25" fillId="0" borderId="8" xfId="4" applyFont="1" applyFill="1" applyBorder="1" applyAlignment="1">
      <alignment vertical="center" wrapText="1"/>
    </xf>
    <xf numFmtId="0" fontId="36" fillId="14" borderId="19" xfId="6" applyFont="1" applyFill="1" applyBorder="1" applyAlignment="1">
      <alignment vertical="center" wrapText="1"/>
    </xf>
    <xf numFmtId="0" fontId="31" fillId="0" borderId="11" xfId="4" applyFont="1" applyFill="1" applyBorder="1">
      <alignment vertical="center"/>
    </xf>
    <xf numFmtId="0" fontId="26" fillId="0" borderId="11" xfId="4" applyFont="1" applyFill="1" applyBorder="1" applyAlignment="1">
      <alignment horizontal="center" vertical="center"/>
    </xf>
    <xf numFmtId="0" fontId="26" fillId="0" borderId="4" xfId="4" applyFont="1" applyFill="1" applyBorder="1" applyAlignment="1">
      <alignment horizontal="center" vertical="center"/>
    </xf>
    <xf numFmtId="0" fontId="26" fillId="0" borderId="0" xfId="4" applyFont="1" applyFill="1" applyBorder="1" applyAlignment="1">
      <alignment horizontal="center" vertical="center"/>
    </xf>
    <xf numFmtId="0" fontId="26" fillId="0" borderId="12" xfId="4" applyFont="1" applyFill="1" applyBorder="1" applyAlignment="1">
      <alignment horizontal="center" vertical="center"/>
    </xf>
    <xf numFmtId="0" fontId="31" fillId="0" borderId="8" xfId="4" applyFont="1" applyFill="1" applyBorder="1">
      <alignment vertical="center"/>
    </xf>
    <xf numFmtId="0" fontId="26" fillId="0" borderId="8" xfId="4" applyFont="1" applyFill="1" applyBorder="1" applyAlignment="1">
      <alignment horizontal="center" vertical="center"/>
    </xf>
    <xf numFmtId="0" fontId="26" fillId="0" borderId="6" xfId="4" applyFont="1" applyFill="1" applyBorder="1" applyAlignment="1">
      <alignment horizontal="center" vertical="center"/>
    </xf>
    <xf numFmtId="0" fontId="27" fillId="7" borderId="30" xfId="4" applyFont="1" applyFill="1" applyBorder="1" applyAlignment="1">
      <alignment horizontal="center" vertical="center" wrapText="1"/>
    </xf>
    <xf numFmtId="0" fontId="27" fillId="7" borderId="21" xfId="4" applyNumberFormat="1" applyFont="1" applyFill="1" applyBorder="1" applyAlignment="1">
      <alignment horizontal="center" vertical="center" wrapText="1"/>
    </xf>
    <xf numFmtId="0" fontId="39" fillId="8" borderId="23" xfId="4" applyFont="1" applyFill="1" applyBorder="1" applyAlignment="1">
      <alignment horizontal="center" vertical="center" wrapText="1"/>
    </xf>
    <xf numFmtId="0" fontId="39" fillId="8" borderId="26" xfId="4" applyFont="1" applyFill="1" applyBorder="1" applyAlignment="1">
      <alignment horizontal="center" vertical="center" wrapText="1"/>
    </xf>
    <xf numFmtId="14" fontId="25" fillId="13" borderId="27" xfId="4" applyNumberFormat="1" applyFont="1" applyFill="1" applyBorder="1" applyAlignment="1">
      <alignment horizontal="center" vertical="center" wrapText="1"/>
    </xf>
    <xf numFmtId="0" fontId="27" fillId="7" borderId="63" xfId="4" applyNumberFormat="1" applyFont="1" applyFill="1" applyBorder="1" applyAlignment="1">
      <alignment horizontal="center" vertical="center" wrapText="1"/>
    </xf>
    <xf numFmtId="0" fontId="36" fillId="9" borderId="36" xfId="5" applyFont="1" applyFill="1" applyBorder="1" applyAlignment="1">
      <alignment horizontal="center" vertical="center" wrapText="1"/>
    </xf>
    <xf numFmtId="0" fontId="28" fillId="8" borderId="23" xfId="4" applyFont="1" applyFill="1" applyBorder="1" applyAlignment="1">
      <alignment horizontal="center" vertical="center" wrapText="1"/>
    </xf>
    <xf numFmtId="0" fontId="36" fillId="10" borderId="36" xfId="6" applyFont="1" applyFill="1" applyBorder="1" applyAlignment="1">
      <alignment horizontal="center" vertical="center"/>
    </xf>
    <xf numFmtId="0" fontId="28" fillId="8" borderId="26" xfId="4" applyFont="1" applyFill="1" applyBorder="1" applyAlignment="1">
      <alignment horizontal="center" vertical="center" wrapText="1"/>
    </xf>
    <xf numFmtId="0" fontId="36" fillId="10" borderId="79" xfId="6" applyFont="1" applyFill="1" applyBorder="1" applyAlignment="1">
      <alignment horizontal="center" vertical="center"/>
    </xf>
    <xf numFmtId="176" fontId="36" fillId="9" borderId="24" xfId="5" applyNumberFormat="1" applyFont="1" applyFill="1" applyBorder="1" applyAlignment="1">
      <alignment vertical="center"/>
    </xf>
    <xf numFmtId="177" fontId="36" fillId="10" borderId="24" xfId="6" applyNumberFormat="1" applyFont="1" applyFill="1" applyBorder="1" applyAlignment="1">
      <alignment vertical="center"/>
    </xf>
    <xf numFmtId="177" fontId="36" fillId="10" borderId="27" xfId="6" applyNumberFormat="1" applyFont="1" applyFill="1" applyBorder="1" applyAlignment="1">
      <alignment vertical="center"/>
    </xf>
    <xf numFmtId="0" fontId="26" fillId="0" borderId="10" xfId="4" applyFont="1" applyBorder="1">
      <alignment vertical="center"/>
    </xf>
    <xf numFmtId="0" fontId="26" fillId="0" borderId="18" xfId="4" applyFont="1" applyBorder="1" applyAlignment="1">
      <alignment horizontal="left" vertical="center" readingOrder="1"/>
    </xf>
    <xf numFmtId="0" fontId="26" fillId="0" borderId="7" xfId="4" applyFont="1" applyBorder="1">
      <alignment vertical="center"/>
    </xf>
    <xf numFmtId="0" fontId="42" fillId="0" borderId="0" xfId="0" applyFont="1" applyAlignment="1">
      <alignment vertical="center"/>
    </xf>
    <xf numFmtId="0" fontId="25" fillId="0" borderId="18" xfId="4" applyFont="1" applyFill="1" applyBorder="1">
      <alignment vertical="center"/>
    </xf>
    <xf numFmtId="0" fontId="26" fillId="0" borderId="7" xfId="7" applyFont="1" applyBorder="1" applyAlignment="1">
      <alignment horizontal="left" vertical="center"/>
    </xf>
    <xf numFmtId="176" fontId="25" fillId="0" borderId="8" xfId="4" applyNumberFormat="1" applyFont="1" applyFill="1" applyBorder="1" applyAlignment="1">
      <alignment horizontal="justify" vertical="center"/>
    </xf>
    <xf numFmtId="176" fontId="36" fillId="14" borderId="19" xfId="4" applyNumberFormat="1" applyFont="1" applyFill="1" applyBorder="1" applyAlignment="1">
      <alignment vertical="center"/>
    </xf>
    <xf numFmtId="177" fontId="25" fillId="0" borderId="8" xfId="2" applyNumberFormat="1" applyFont="1" applyFill="1" applyBorder="1" applyAlignment="1">
      <alignment vertical="center"/>
    </xf>
    <xf numFmtId="177" fontId="36" fillId="14" borderId="19" xfId="6" applyNumberFormat="1" applyFont="1" applyFill="1" applyBorder="1" applyAlignment="1">
      <alignment vertical="center"/>
    </xf>
    <xf numFmtId="176" fontId="25" fillId="0" borderId="8" xfId="2" applyNumberFormat="1" applyFont="1" applyFill="1" applyBorder="1" applyAlignment="1">
      <alignment vertical="center"/>
    </xf>
    <xf numFmtId="0" fontId="25" fillId="0" borderId="7" xfId="4" applyFont="1" applyFill="1" applyBorder="1">
      <alignment vertical="center"/>
    </xf>
    <xf numFmtId="176" fontId="25" fillId="13" borderId="24" xfId="4" applyNumberFormat="1" applyFont="1" applyFill="1" applyBorder="1" applyAlignment="1">
      <alignment vertical="center"/>
    </xf>
    <xf numFmtId="176" fontId="26" fillId="0" borderId="0" xfId="7" applyNumberFormat="1" applyFont="1" applyAlignment="1">
      <alignment vertical="center"/>
    </xf>
    <xf numFmtId="176" fontId="25" fillId="14" borderId="24" xfId="3" applyNumberFormat="1" applyFont="1" applyFill="1" applyBorder="1" applyAlignment="1">
      <alignment vertical="center"/>
    </xf>
    <xf numFmtId="176" fontId="25" fillId="14" borderId="24" xfId="2" applyNumberFormat="1" applyFont="1" applyFill="1" applyBorder="1" applyAlignment="1">
      <alignment vertical="center"/>
    </xf>
    <xf numFmtId="176" fontId="26" fillId="0" borderId="0" xfId="2" applyNumberFormat="1" applyFont="1" applyAlignment="1">
      <alignment vertical="center"/>
    </xf>
    <xf numFmtId="0" fontId="26" fillId="0" borderId="0" xfId="4" applyFont="1" applyBorder="1" applyAlignment="1">
      <alignment vertical="center" wrapText="1" readingOrder="1"/>
    </xf>
    <xf numFmtId="0" fontId="26" fillId="0" borderId="12" xfId="4" applyFont="1" applyBorder="1" applyAlignment="1">
      <alignment vertical="center" wrapText="1" readingOrder="1"/>
    </xf>
    <xf numFmtId="0" fontId="26" fillId="0" borderId="12" xfId="4" applyFont="1" applyBorder="1" applyAlignment="1">
      <alignment horizontal="left" vertical="center" wrapText="1" readingOrder="1"/>
    </xf>
    <xf numFmtId="0" fontId="26" fillId="0" borderId="8" xfId="4" applyFont="1" applyBorder="1" applyAlignment="1">
      <alignment horizontal="left" vertical="center" wrapText="1" readingOrder="1"/>
    </xf>
    <xf numFmtId="0" fontId="26" fillId="0" borderId="6" xfId="4" applyFont="1" applyBorder="1" applyAlignment="1">
      <alignment horizontal="left" vertical="center" wrapText="1" readingOrder="1"/>
    </xf>
    <xf numFmtId="0" fontId="26" fillId="0" borderId="18" xfId="4" applyFont="1" applyBorder="1" applyAlignment="1">
      <alignment vertical="center" readingOrder="1"/>
    </xf>
    <xf numFmtId="0" fontId="26" fillId="0" borderId="7" xfId="4" applyFont="1" applyBorder="1" applyAlignment="1">
      <alignment horizontal="left" vertical="center" readingOrder="1"/>
    </xf>
    <xf numFmtId="0" fontId="26" fillId="0" borderId="10" xfId="4" applyFont="1" applyBorder="1" applyAlignment="1">
      <alignment vertical="center"/>
    </xf>
    <xf numFmtId="0" fontId="26" fillId="0" borderId="11" xfId="4" applyFont="1" applyBorder="1" applyAlignment="1">
      <alignment vertical="center"/>
    </xf>
    <xf numFmtId="0" fontId="26" fillId="0" borderId="4" xfId="4" applyFont="1" applyBorder="1" applyAlignment="1">
      <alignment vertical="center"/>
    </xf>
    <xf numFmtId="0" fontId="25" fillId="0" borderId="0" xfId="4" applyFont="1" applyBorder="1" applyAlignment="1">
      <alignment horizontal="left" vertical="center" readingOrder="1"/>
    </xf>
    <xf numFmtId="0" fontId="25" fillId="0" borderId="12" xfId="4" applyFont="1" applyBorder="1" applyAlignment="1">
      <alignment horizontal="left" vertical="center" readingOrder="1"/>
    </xf>
    <xf numFmtId="0" fontId="25" fillId="0" borderId="7" xfId="4" applyFont="1" applyBorder="1" applyAlignment="1">
      <alignment vertical="center"/>
    </xf>
    <xf numFmtId="0" fontId="25" fillId="0" borderId="8" xfId="4" applyFont="1" applyBorder="1" applyAlignment="1">
      <alignment vertical="center"/>
    </xf>
    <xf numFmtId="0" fontId="25" fillId="0" borderId="6" xfId="4" applyFont="1" applyBorder="1" applyAlignment="1">
      <alignment vertical="center"/>
    </xf>
    <xf numFmtId="176" fontId="25" fillId="0" borderId="0" xfId="4" applyNumberFormat="1" applyFont="1" applyFill="1" applyBorder="1" applyAlignment="1">
      <alignment vertical="center"/>
    </xf>
    <xf numFmtId="177" fontId="25" fillId="0" borderId="0" xfId="8" applyNumberFormat="1" applyFont="1" applyFill="1" applyBorder="1" applyAlignment="1">
      <alignment vertical="center"/>
    </xf>
    <xf numFmtId="177" fontId="36" fillId="14" borderId="31" xfId="8" applyNumberFormat="1" applyFont="1" applyFill="1" applyBorder="1" applyAlignment="1">
      <alignment vertical="center"/>
    </xf>
    <xf numFmtId="177" fontId="25" fillId="0" borderId="0" xfId="2" applyNumberFormat="1" applyFont="1" applyFill="1" applyBorder="1" applyAlignment="1">
      <alignment vertical="center"/>
    </xf>
    <xf numFmtId="177" fontId="36" fillId="14" borderId="31" xfId="2" applyNumberFormat="1" applyFont="1" applyFill="1" applyBorder="1" applyAlignment="1">
      <alignment vertical="center"/>
    </xf>
    <xf numFmtId="177" fontId="36" fillId="14" borderId="27" xfId="2" applyNumberFormat="1" applyFont="1" applyFill="1" applyBorder="1" applyAlignment="1">
      <alignment horizontal="center" vertical="center" wrapText="1"/>
    </xf>
    <xf numFmtId="177" fontId="36" fillId="14" borderId="28" xfId="6" applyNumberFormat="1" applyFont="1" applyFill="1" applyBorder="1" applyAlignment="1">
      <alignment horizontal="center" vertical="center" wrapText="1"/>
    </xf>
    <xf numFmtId="176" fontId="25" fillId="14" borderId="24" xfId="4" applyNumberFormat="1" applyFont="1" applyFill="1" applyBorder="1" applyAlignment="1">
      <alignment vertical="center"/>
    </xf>
    <xf numFmtId="0" fontId="25" fillId="0" borderId="7" xfId="4" applyFont="1" applyBorder="1" applyAlignment="1">
      <alignment horizontal="left" vertical="center" readingOrder="1"/>
    </xf>
    <xf numFmtId="177" fontId="25" fillId="14" borderId="24" xfId="2" applyNumberFormat="1" applyFont="1" applyFill="1" applyBorder="1" applyAlignment="1">
      <alignment vertical="center"/>
    </xf>
    <xf numFmtId="177" fontId="25" fillId="14" borderId="24" xfId="8" applyNumberFormat="1" applyFont="1" applyFill="1" applyBorder="1" applyAlignment="1">
      <alignment vertical="center"/>
    </xf>
    <xf numFmtId="0" fontId="27" fillId="7" borderId="83" xfId="4" applyFont="1" applyFill="1" applyBorder="1" applyAlignment="1">
      <alignment horizontal="center" vertical="center" wrapText="1"/>
    </xf>
    <xf numFmtId="0" fontId="36" fillId="8" borderId="23" xfId="4" applyFont="1" applyFill="1" applyBorder="1" applyAlignment="1">
      <alignment horizontal="center" vertical="center"/>
    </xf>
    <xf numFmtId="0" fontId="25" fillId="20" borderId="25" xfId="6" applyFont="1" applyFill="1" applyBorder="1" applyAlignment="1">
      <alignment horizontal="center" vertical="center" wrapText="1"/>
    </xf>
    <xf numFmtId="0" fontId="36" fillId="12" borderId="23" xfId="4" applyFont="1" applyFill="1" applyBorder="1" applyAlignment="1">
      <alignment horizontal="center" vertical="center" wrapText="1"/>
    </xf>
    <xf numFmtId="0" fontId="36" fillId="12" borderId="26" xfId="4" applyFont="1" applyFill="1" applyBorder="1" applyAlignment="1">
      <alignment horizontal="center" vertical="center" wrapText="1"/>
    </xf>
    <xf numFmtId="0" fontId="25" fillId="12" borderId="78" xfId="4" applyFont="1" applyFill="1" applyBorder="1" applyAlignment="1">
      <alignment horizontal="center" vertical="center" wrapText="1"/>
    </xf>
    <xf numFmtId="0" fontId="25" fillId="12" borderId="27" xfId="4" applyFont="1" applyFill="1" applyBorder="1" applyAlignment="1">
      <alignment horizontal="center" vertical="center" wrapText="1"/>
    </xf>
    <xf numFmtId="176" fontId="25" fillId="14" borderId="27" xfId="2" applyNumberFormat="1" applyFont="1" applyFill="1" applyBorder="1" applyAlignment="1">
      <alignment vertical="center"/>
    </xf>
    <xf numFmtId="176" fontId="25" fillId="14" borderId="27" xfId="3" applyNumberFormat="1" applyFont="1" applyFill="1" applyBorder="1" applyAlignment="1">
      <alignment vertical="center"/>
    </xf>
    <xf numFmtId="0" fontId="25" fillId="20" borderId="28" xfId="6" applyFont="1" applyFill="1" applyBorder="1" applyAlignment="1">
      <alignment horizontal="center" vertical="center" wrapText="1"/>
    </xf>
    <xf numFmtId="0" fontId="27" fillId="7" borderId="84" xfId="4" applyFont="1" applyFill="1" applyBorder="1" applyAlignment="1">
      <alignment horizontal="center" vertical="center" wrapText="1"/>
    </xf>
    <xf numFmtId="0" fontId="25" fillId="12" borderId="23" xfId="4" applyNumberFormat="1" applyFont="1" applyFill="1" applyBorder="1" applyAlignment="1">
      <alignment horizontal="center" vertical="center" wrapText="1"/>
    </xf>
    <xf numFmtId="0" fontId="25" fillId="14" borderId="25" xfId="3" applyNumberFormat="1" applyFont="1" applyFill="1" applyBorder="1" applyAlignment="1">
      <alignment horizontal="center" vertical="center" wrapText="1"/>
    </xf>
    <xf numFmtId="0" fontId="25" fillId="14" borderId="25" xfId="2" applyNumberFormat="1" applyFont="1" applyFill="1" applyBorder="1" applyAlignment="1">
      <alignment horizontal="center" vertical="center" wrapText="1"/>
    </xf>
    <xf numFmtId="0" fontId="25" fillId="12" borderId="26" xfId="4" applyNumberFormat="1" applyFont="1" applyFill="1" applyBorder="1" applyAlignment="1">
      <alignment horizontal="center" vertical="center" wrapText="1"/>
    </xf>
    <xf numFmtId="176" fontId="25" fillId="13" borderId="27" xfId="4" applyNumberFormat="1" applyFont="1" applyFill="1" applyBorder="1" applyAlignment="1">
      <alignment vertical="center"/>
    </xf>
    <xf numFmtId="0" fontId="25" fillId="14" borderId="27" xfId="2" applyNumberFormat="1" applyFont="1" applyFill="1" applyBorder="1" applyAlignment="1">
      <alignment horizontal="center" vertical="center" wrapText="1"/>
    </xf>
    <xf numFmtId="0" fontId="25" fillId="14" borderId="28" xfId="2" applyNumberFormat="1" applyFont="1" applyFill="1" applyBorder="1" applyAlignment="1">
      <alignment horizontal="center" vertical="center" wrapText="1"/>
    </xf>
    <xf numFmtId="0" fontId="25" fillId="14" borderId="25" xfId="4" applyFont="1" applyFill="1" applyBorder="1" applyAlignment="1">
      <alignment horizontal="center" vertical="center" wrapText="1"/>
    </xf>
    <xf numFmtId="14" fontId="25" fillId="14" borderId="27" xfId="4" applyNumberFormat="1" applyFont="1" applyFill="1" applyBorder="1" applyAlignment="1">
      <alignment horizontal="center" vertical="center" wrapText="1"/>
    </xf>
    <xf numFmtId="176" fontId="25" fillId="14" borderId="27" xfId="4" applyNumberFormat="1" applyFont="1" applyFill="1" applyBorder="1" applyAlignment="1">
      <alignment vertical="center"/>
    </xf>
    <xf numFmtId="177" fontId="25" fillId="14" borderId="27" xfId="2" applyNumberFormat="1" applyFont="1" applyFill="1" applyBorder="1" applyAlignment="1">
      <alignment vertical="center"/>
    </xf>
    <xf numFmtId="177" fontId="25" fillId="14" borderId="27" xfId="8" applyNumberFormat="1" applyFont="1" applyFill="1" applyBorder="1" applyAlignment="1">
      <alignment vertical="center"/>
    </xf>
    <xf numFmtId="0" fontId="25" fillId="14" borderId="28" xfId="4" applyFont="1" applyFill="1" applyBorder="1" applyAlignment="1">
      <alignment horizontal="center" vertical="center" wrapText="1"/>
    </xf>
    <xf numFmtId="176" fontId="36" fillId="14" borderId="27" xfId="4" applyNumberFormat="1" applyFont="1" applyFill="1" applyBorder="1" applyAlignment="1">
      <alignment horizontal="center" vertical="center" wrapText="1"/>
    </xf>
    <xf numFmtId="177" fontId="25" fillId="0" borderId="0" xfId="4" applyNumberFormat="1" applyFont="1" applyAlignment="1">
      <alignment vertical="center"/>
    </xf>
    <xf numFmtId="177" fontId="25" fillId="0" borderId="0" xfId="4" applyNumberFormat="1" applyFont="1" applyFill="1" applyAlignment="1">
      <alignment vertical="center"/>
    </xf>
    <xf numFmtId="176" fontId="25" fillId="0" borderId="0" xfId="4" applyNumberFormat="1" applyFont="1" applyFill="1" applyAlignment="1">
      <alignment vertical="center"/>
    </xf>
    <xf numFmtId="176" fontId="25" fillId="0" borderId="0" xfId="4" applyNumberFormat="1" applyFont="1" applyAlignment="1">
      <alignment vertical="center"/>
    </xf>
    <xf numFmtId="176" fontId="25" fillId="5" borderId="32" xfId="5" applyNumberFormat="1" applyFont="1" applyFill="1" applyBorder="1" applyAlignment="1">
      <alignment vertical="center"/>
    </xf>
    <xf numFmtId="176" fontId="25" fillId="6" borderId="32" xfId="4" applyNumberFormat="1" applyFont="1" applyFill="1" applyBorder="1" applyAlignment="1">
      <alignment vertical="center"/>
    </xf>
    <xf numFmtId="177" fontId="36" fillId="21" borderId="32" xfId="2" applyNumberFormat="1" applyFont="1" applyFill="1" applyBorder="1" applyAlignment="1">
      <alignment horizontal="center" vertical="center"/>
    </xf>
    <xf numFmtId="177" fontId="36" fillId="21" borderId="32" xfId="6" applyNumberFormat="1" applyFont="1" applyFill="1" applyBorder="1" applyAlignment="1">
      <alignment horizontal="center" vertical="center"/>
    </xf>
    <xf numFmtId="0" fontId="25" fillId="0" borderId="18" xfId="11" applyFont="1" applyFill="1" applyBorder="1" applyAlignment="1">
      <alignment vertical="center"/>
    </xf>
    <xf numFmtId="0" fontId="25" fillId="0" borderId="0" xfId="11" applyFont="1" applyFill="1" applyBorder="1" applyAlignment="1">
      <alignment vertical="center"/>
    </xf>
    <xf numFmtId="0" fontId="25" fillId="0" borderId="12" xfId="11" applyFont="1" applyFill="1" applyBorder="1" applyAlignment="1">
      <alignment vertical="center"/>
    </xf>
    <xf numFmtId="177" fontId="25" fillId="14" borderId="24" xfId="2" applyNumberFormat="1" applyFont="1" applyFill="1" applyBorder="1" applyAlignment="1">
      <alignment horizontal="center" vertical="center" wrapText="1"/>
    </xf>
    <xf numFmtId="177" fontId="25" fillId="14" borderId="47" xfId="2" applyNumberFormat="1" applyFont="1" applyFill="1" applyBorder="1" applyAlignment="1">
      <alignment horizontal="center" vertical="center" wrapText="1"/>
    </xf>
    <xf numFmtId="0" fontId="25" fillId="0" borderId="7" xfId="4" applyFont="1" applyBorder="1">
      <alignment vertical="center"/>
    </xf>
    <xf numFmtId="0" fontId="25" fillId="8" borderId="23" xfId="4" applyFont="1" applyFill="1" applyBorder="1" applyAlignment="1">
      <alignment horizontal="center" vertical="center"/>
    </xf>
    <xf numFmtId="0" fontId="25" fillId="14" borderId="25" xfId="4" applyFont="1" applyFill="1" applyBorder="1" applyAlignment="1">
      <alignment horizontal="center" vertical="center"/>
    </xf>
    <xf numFmtId="0" fontId="25" fillId="8" borderId="85" xfId="4" applyFont="1" applyFill="1" applyBorder="1" applyAlignment="1">
      <alignment horizontal="center" vertical="center"/>
    </xf>
    <xf numFmtId="0" fontId="25" fillId="14" borderId="86" xfId="4" applyFont="1" applyFill="1" applyBorder="1" applyAlignment="1">
      <alignment horizontal="center" vertical="center"/>
    </xf>
    <xf numFmtId="0" fontId="36" fillId="15" borderId="87" xfId="4" applyFont="1" applyFill="1" applyBorder="1" applyAlignment="1">
      <alignment horizontal="center" vertical="center"/>
    </xf>
    <xf numFmtId="0" fontId="36" fillId="15" borderId="88" xfId="4" applyFont="1" applyFill="1" applyBorder="1" applyAlignment="1">
      <alignment horizontal="center" vertical="center"/>
    </xf>
    <xf numFmtId="177" fontId="36" fillId="15" borderId="88" xfId="2" applyNumberFormat="1" applyFont="1" applyFill="1" applyBorder="1" applyAlignment="1">
      <alignment horizontal="center" vertical="center"/>
    </xf>
    <xf numFmtId="41" fontId="36" fillId="15" borderId="88" xfId="2" applyFont="1" applyFill="1" applyBorder="1" applyAlignment="1">
      <alignment horizontal="center" vertical="center"/>
    </xf>
    <xf numFmtId="0" fontId="36" fillId="15" borderId="89" xfId="4" applyFont="1" applyFill="1" applyBorder="1" applyAlignment="1">
      <alignment horizontal="center" vertical="center"/>
    </xf>
    <xf numFmtId="0" fontId="36" fillId="12" borderId="90" xfId="4" applyFont="1" applyFill="1" applyBorder="1" applyAlignment="1">
      <alignment horizontal="center" vertical="center" wrapText="1"/>
    </xf>
    <xf numFmtId="0" fontId="25" fillId="12" borderId="38" xfId="4" applyFont="1" applyFill="1" applyBorder="1" applyAlignment="1">
      <alignment horizontal="center" vertical="center" wrapText="1"/>
    </xf>
    <xf numFmtId="0" fontId="25" fillId="13" borderId="38" xfId="4" applyFont="1" applyFill="1" applyBorder="1" applyAlignment="1">
      <alignment horizontal="center" vertical="center" wrapText="1"/>
    </xf>
    <xf numFmtId="14" fontId="25" fillId="13" borderId="38" xfId="4" applyNumberFormat="1" applyFont="1" applyFill="1" applyBorder="1" applyAlignment="1">
      <alignment horizontal="center" vertical="center" wrapText="1"/>
    </xf>
    <xf numFmtId="176" fontId="25" fillId="13" borderId="38" xfId="4" applyNumberFormat="1" applyFont="1" applyFill="1" applyBorder="1" applyAlignment="1">
      <alignment vertical="center"/>
    </xf>
    <xf numFmtId="0" fontId="25" fillId="14" borderId="38" xfId="4" applyFont="1" applyFill="1" applyBorder="1" applyAlignment="1">
      <alignment vertical="center" wrapText="1"/>
    </xf>
    <xf numFmtId="176" fontId="25" fillId="14" borderId="38" xfId="2" applyNumberFormat="1" applyFont="1" applyFill="1" applyBorder="1" applyAlignment="1">
      <alignment vertical="center"/>
    </xf>
    <xf numFmtId="177" fontId="25" fillId="14" borderId="38" xfId="3" applyNumberFormat="1" applyFont="1" applyFill="1" applyBorder="1" applyAlignment="1">
      <alignment vertical="center"/>
    </xf>
    <xf numFmtId="0" fontId="25" fillId="14" borderId="91" xfId="6" applyFont="1" applyFill="1" applyBorder="1" applyAlignment="1">
      <alignment vertical="center" wrapText="1"/>
    </xf>
    <xf numFmtId="0" fontId="25" fillId="14" borderId="24" xfId="4" applyFont="1" applyFill="1" applyBorder="1" applyAlignment="1">
      <alignment vertical="center" wrapText="1"/>
    </xf>
    <xf numFmtId="177" fontId="25" fillId="14" borderId="24" xfId="3" applyNumberFormat="1" applyFont="1" applyFill="1" applyBorder="1" applyAlignment="1">
      <alignment vertical="center"/>
    </xf>
    <xf numFmtId="0" fontId="25" fillId="14" borderId="25" xfId="6" applyFont="1" applyFill="1" applyBorder="1" applyAlignment="1">
      <alignment vertical="center" wrapText="1"/>
    </xf>
    <xf numFmtId="0" fontId="25" fillId="14" borderId="25" xfId="4" applyFont="1" applyFill="1" applyBorder="1" applyAlignment="1">
      <alignment horizontal="right" vertical="center" wrapText="1"/>
    </xf>
    <xf numFmtId="0" fontId="25" fillId="13" borderId="27" xfId="4" applyFont="1" applyFill="1" applyBorder="1" applyAlignment="1">
      <alignment horizontal="center" vertical="center" wrapText="1"/>
    </xf>
    <xf numFmtId="0" fontId="25" fillId="14" borderId="27" xfId="4" applyFont="1" applyFill="1" applyBorder="1" applyAlignment="1">
      <alignment vertical="center" wrapText="1"/>
    </xf>
    <xf numFmtId="0" fontId="25" fillId="14" borderId="28" xfId="4" applyFont="1" applyFill="1" applyBorder="1" applyAlignment="1">
      <alignment horizontal="right" vertical="center" wrapText="1"/>
    </xf>
    <xf numFmtId="0" fontId="36" fillId="8" borderId="23" xfId="4" applyFont="1" applyFill="1" applyBorder="1" applyAlignment="1">
      <alignment horizontal="center" vertical="center" wrapText="1"/>
    </xf>
    <xf numFmtId="0" fontId="25" fillId="14" borderId="91" xfId="4" applyFont="1" applyFill="1" applyBorder="1" applyAlignment="1">
      <alignment horizontal="center" vertical="center" wrapText="1"/>
    </xf>
    <xf numFmtId="0" fontId="27" fillId="7" borderId="1" xfId="4" applyFont="1" applyFill="1" applyBorder="1" applyAlignment="1">
      <alignment horizontal="center" vertical="center" wrapText="1"/>
    </xf>
    <xf numFmtId="0" fontId="27" fillId="7" borderId="2" xfId="4" applyFont="1" applyFill="1" applyBorder="1" applyAlignment="1">
      <alignment horizontal="center" vertical="center" wrapText="1"/>
    </xf>
    <xf numFmtId="0" fontId="27" fillId="7" borderId="92" xfId="4" applyFont="1" applyFill="1" applyBorder="1" applyAlignment="1">
      <alignment horizontal="center" vertical="center" wrapText="1"/>
    </xf>
    <xf numFmtId="0" fontId="36" fillId="8" borderId="90" xfId="4" applyFont="1" applyFill="1" applyBorder="1" applyAlignment="1">
      <alignment horizontal="center" vertical="center" wrapText="1"/>
    </xf>
    <xf numFmtId="176" fontId="25" fillId="14" borderId="38" xfId="4" applyNumberFormat="1" applyFont="1" applyFill="1" applyBorder="1" applyAlignment="1">
      <alignment vertical="center"/>
    </xf>
    <xf numFmtId="176" fontId="25" fillId="14" borderId="24" xfId="4" applyNumberFormat="1" applyFont="1" applyFill="1" applyBorder="1" applyAlignment="1">
      <alignment horizontal="right" vertical="center"/>
    </xf>
    <xf numFmtId="176" fontId="25" fillId="14" borderId="27" xfId="4" applyNumberFormat="1" applyFont="1" applyFill="1" applyBorder="1" applyAlignment="1">
      <alignment horizontal="right" vertical="center"/>
    </xf>
    <xf numFmtId="176" fontId="25" fillId="0" borderId="0" xfId="4" applyNumberFormat="1" applyFont="1" applyFill="1" applyBorder="1" applyAlignment="1">
      <alignment horizontal="justify" vertical="center"/>
    </xf>
    <xf numFmtId="176" fontId="36" fillId="11" borderId="19" xfId="4" applyNumberFormat="1" applyFont="1" applyFill="1" applyBorder="1" applyAlignment="1">
      <alignment vertical="center"/>
    </xf>
    <xf numFmtId="177" fontId="25" fillId="14" borderId="38" xfId="2" applyNumberFormat="1" applyFont="1" applyFill="1" applyBorder="1" applyAlignment="1">
      <alignment horizontal="center" vertical="center"/>
    </xf>
    <xf numFmtId="177" fontId="25" fillId="14" borderId="24" xfId="2" applyNumberFormat="1" applyFont="1" applyFill="1" applyBorder="1" applyAlignment="1">
      <alignment horizontal="center" vertical="center"/>
    </xf>
    <xf numFmtId="177" fontId="25" fillId="14" borderId="27" xfId="2" applyNumberFormat="1" applyFont="1" applyFill="1" applyBorder="1" applyAlignment="1">
      <alignment horizontal="center" vertical="center"/>
    </xf>
    <xf numFmtId="177" fontId="25" fillId="0" borderId="0" xfId="4" applyNumberFormat="1" applyFont="1" applyFill="1" applyBorder="1" applyAlignment="1">
      <alignment horizontal="center" vertical="center"/>
    </xf>
    <xf numFmtId="177" fontId="36" fillId="11" borderId="19" xfId="4" applyNumberFormat="1" applyFont="1" applyFill="1" applyBorder="1" applyAlignment="1">
      <alignment horizontal="center" vertical="center"/>
    </xf>
    <xf numFmtId="0" fontId="41" fillId="0" borderId="18" xfId="4" applyFont="1" applyBorder="1">
      <alignment vertical="center"/>
    </xf>
    <xf numFmtId="14" fontId="25" fillId="14" borderId="24" xfId="4" applyNumberFormat="1" applyFont="1" applyFill="1" applyBorder="1" applyAlignment="1">
      <alignment horizontal="center" vertical="center"/>
    </xf>
    <xf numFmtId="0" fontId="25" fillId="14" borderId="24" xfId="5" applyFont="1" applyFill="1" applyBorder="1" applyAlignment="1">
      <alignment vertical="center"/>
    </xf>
    <xf numFmtId="0" fontId="25" fillId="14" borderId="47" xfId="5" applyFont="1" applyFill="1" applyBorder="1" applyAlignment="1">
      <alignment vertical="center"/>
    </xf>
    <xf numFmtId="0" fontId="27" fillId="7" borderId="93" xfId="4" applyFont="1" applyFill="1" applyBorder="1" applyAlignment="1">
      <alignment horizontal="center" vertical="center"/>
    </xf>
    <xf numFmtId="0" fontId="27" fillId="7" borderId="94" xfId="4" applyFont="1" applyFill="1" applyBorder="1" applyAlignment="1">
      <alignment horizontal="center" vertical="center"/>
    </xf>
    <xf numFmtId="0" fontId="27" fillId="7" borderId="41" xfId="4" applyFont="1" applyFill="1" applyBorder="1" applyAlignment="1">
      <alignment horizontal="center" vertical="center"/>
    </xf>
    <xf numFmtId="14" fontId="25" fillId="14" borderId="47" xfId="4" applyNumberFormat="1" applyFont="1" applyFill="1" applyBorder="1" applyAlignment="1">
      <alignment horizontal="center" vertical="center"/>
    </xf>
    <xf numFmtId="177" fontId="25" fillId="14" borderId="47" xfId="2" applyNumberFormat="1" applyFont="1" applyFill="1" applyBorder="1" applyAlignment="1">
      <alignment horizontal="center" vertical="center"/>
    </xf>
    <xf numFmtId="176" fontId="25" fillId="14" borderId="47" xfId="2" applyNumberFormat="1" applyFont="1" applyFill="1" applyBorder="1" applyAlignment="1">
      <alignment vertical="center"/>
    </xf>
    <xf numFmtId="0" fontId="27" fillId="7" borderId="20" xfId="4" applyFont="1" applyFill="1" applyBorder="1" applyAlignment="1">
      <alignment horizontal="center" vertical="center"/>
    </xf>
    <xf numFmtId="0" fontId="27" fillId="7" borderId="21" xfId="4" applyFont="1" applyFill="1" applyBorder="1" applyAlignment="1">
      <alignment horizontal="center" vertical="center"/>
    </xf>
    <xf numFmtId="0" fontId="27" fillId="7" borderId="22" xfId="4" applyFont="1" applyFill="1" applyBorder="1" applyAlignment="1">
      <alignment horizontal="center" vertical="center"/>
    </xf>
    <xf numFmtId="0" fontId="25" fillId="8" borderId="23" xfId="5" applyFont="1" applyFill="1" applyBorder="1" applyAlignment="1">
      <alignment horizontal="center" vertical="center"/>
    </xf>
    <xf numFmtId="0" fontId="25" fillId="14" borderId="25" xfId="5" applyFont="1" applyFill="1" applyBorder="1" applyAlignment="1">
      <alignment horizontal="center" vertical="center"/>
    </xf>
    <xf numFmtId="0" fontId="25" fillId="14" borderId="25" xfId="5" applyFont="1" applyFill="1" applyBorder="1" applyAlignment="1">
      <alignment vertical="center"/>
    </xf>
    <xf numFmtId="0" fontId="25" fillId="8" borderId="85" xfId="5" applyFont="1" applyFill="1" applyBorder="1" applyAlignment="1">
      <alignment horizontal="center" vertical="center"/>
    </xf>
    <xf numFmtId="0" fontId="25" fillId="14" borderId="86" xfId="5" applyFont="1" applyFill="1" applyBorder="1" applyAlignment="1">
      <alignment vertical="center"/>
    </xf>
    <xf numFmtId="0" fontId="36" fillId="18" borderId="13" xfId="4" applyFont="1" applyFill="1" applyBorder="1">
      <alignment vertical="center"/>
    </xf>
    <xf numFmtId="0" fontId="36" fillId="18" borderId="14" xfId="4" applyFont="1" applyFill="1" applyBorder="1">
      <alignment vertical="center"/>
    </xf>
    <xf numFmtId="177" fontId="36" fillId="18" borderId="14" xfId="2" applyNumberFormat="1" applyFont="1" applyFill="1" applyBorder="1" applyAlignment="1">
      <alignment horizontal="center" vertical="center"/>
    </xf>
    <xf numFmtId="176" fontId="36" fillId="18" borderId="14" xfId="4" applyNumberFormat="1" applyFont="1" applyFill="1" applyBorder="1" applyAlignment="1">
      <alignment vertical="center"/>
    </xf>
    <xf numFmtId="0" fontId="36" fillId="18" borderId="15" xfId="4" applyFont="1" applyFill="1" applyBorder="1">
      <alignment vertical="center"/>
    </xf>
    <xf numFmtId="176" fontId="36" fillId="15" borderId="88" xfId="2" applyNumberFormat="1" applyFont="1" applyFill="1" applyBorder="1" applyAlignment="1">
      <alignment vertical="center"/>
    </xf>
    <xf numFmtId="0" fontId="26" fillId="0" borderId="8" xfId="4" applyFont="1" applyBorder="1">
      <alignment vertical="center"/>
    </xf>
    <xf numFmtId="0" fontId="26" fillId="0" borderId="0" xfId="4" applyFont="1">
      <alignment vertical="center"/>
    </xf>
    <xf numFmtId="0" fontId="25" fillId="0" borderId="0" xfId="4" applyFont="1">
      <alignment vertical="center"/>
    </xf>
    <xf numFmtId="0" fontId="25" fillId="13" borderId="35" xfId="4" applyFont="1" applyFill="1" applyBorder="1" applyAlignment="1">
      <alignment horizontal="center" vertical="center" wrapText="1"/>
    </xf>
    <xf numFmtId="14" fontId="25" fillId="13" borderId="35" xfId="4" applyNumberFormat="1" applyFont="1" applyFill="1" applyBorder="1" applyAlignment="1">
      <alignment horizontal="center" vertical="center" wrapText="1"/>
    </xf>
    <xf numFmtId="0" fontId="28" fillId="0" borderId="0" xfId="7" applyFont="1" applyAlignment="1">
      <alignment horizontal="center" vertical="center"/>
    </xf>
    <xf numFmtId="41" fontId="36" fillId="14" borderId="24" xfId="2" applyFont="1" applyFill="1" applyBorder="1" applyAlignment="1">
      <alignment vertical="center"/>
    </xf>
    <xf numFmtId="176" fontId="36" fillId="14" borderId="24" xfId="2" applyNumberFormat="1" applyFont="1" applyFill="1" applyBorder="1" applyAlignment="1">
      <alignment vertical="center"/>
    </xf>
    <xf numFmtId="0" fontId="26" fillId="0" borderId="8" xfId="4" applyFont="1" applyFill="1" applyBorder="1">
      <alignment vertical="center"/>
    </xf>
    <xf numFmtId="0" fontId="28" fillId="0" borderId="8" xfId="4" applyFont="1" applyFill="1" applyBorder="1">
      <alignment vertical="center"/>
    </xf>
    <xf numFmtId="0" fontId="26" fillId="0" borderId="6" xfId="4" applyFont="1" applyFill="1" applyBorder="1">
      <alignment vertical="center"/>
    </xf>
    <xf numFmtId="0" fontId="28" fillId="0" borderId="0" xfId="4" applyFont="1" applyFill="1">
      <alignment vertical="center"/>
    </xf>
    <xf numFmtId="0" fontId="33" fillId="0" borderId="0" xfId="4" applyFont="1" applyFill="1">
      <alignment vertical="center"/>
    </xf>
    <xf numFmtId="0" fontId="42" fillId="0" borderId="0" xfId="0" applyFont="1" applyFill="1" applyAlignment="1">
      <alignment vertical="center"/>
    </xf>
    <xf numFmtId="0" fontId="36" fillId="0" borderId="0" xfId="4" applyFont="1" applyFill="1">
      <alignment vertical="center"/>
    </xf>
    <xf numFmtId="0" fontId="36" fillId="16" borderId="20" xfId="4" applyFont="1" applyFill="1" applyBorder="1" applyAlignment="1">
      <alignment horizontal="center" vertical="center" wrapText="1"/>
    </xf>
    <xf numFmtId="0" fontId="36" fillId="16" borderId="100" xfId="4" applyFont="1" applyFill="1" applyBorder="1" applyAlignment="1">
      <alignment horizontal="center" vertical="center" wrapText="1"/>
    </xf>
    <xf numFmtId="0" fontId="25" fillId="16" borderId="21" xfId="4" applyFont="1" applyFill="1" applyBorder="1" applyAlignment="1">
      <alignment horizontal="center" vertical="center" wrapText="1"/>
    </xf>
    <xf numFmtId="0" fontId="25" fillId="13" borderId="21" xfId="4" applyFont="1" applyFill="1" applyBorder="1" applyAlignment="1">
      <alignment horizontal="center" vertical="center" wrapText="1"/>
    </xf>
    <xf numFmtId="14" fontId="25" fillId="13" borderId="21" xfId="4" applyNumberFormat="1" applyFont="1" applyFill="1" applyBorder="1" applyAlignment="1">
      <alignment horizontal="center" vertical="center" wrapText="1"/>
    </xf>
    <xf numFmtId="0" fontId="25" fillId="0" borderId="23" xfId="4" applyFont="1" applyFill="1" applyBorder="1" applyAlignment="1">
      <alignment horizontal="center" vertical="center" wrapText="1"/>
    </xf>
    <xf numFmtId="0" fontId="25" fillId="0" borderId="98" xfId="4" applyFont="1" applyFill="1" applyBorder="1" applyAlignment="1">
      <alignment horizontal="center" vertical="center" wrapText="1"/>
    </xf>
    <xf numFmtId="0" fontId="28" fillId="10" borderId="87" xfId="7" applyFont="1" applyFill="1" applyBorder="1" applyAlignment="1">
      <alignment horizontal="left" vertical="center"/>
    </xf>
    <xf numFmtId="0" fontId="28" fillId="10" borderId="88" xfId="7" applyFont="1" applyFill="1" applyBorder="1" applyAlignment="1">
      <alignment horizontal="left" vertical="center"/>
    </xf>
    <xf numFmtId="0" fontId="28" fillId="10" borderId="88" xfId="7" applyFont="1" applyFill="1" applyBorder="1" applyAlignment="1">
      <alignment horizontal="center" vertical="center"/>
    </xf>
    <xf numFmtId="0" fontId="27" fillId="7" borderId="95" xfId="4" applyFont="1" applyFill="1" applyBorder="1" applyAlignment="1">
      <alignment horizontal="center" vertical="center" wrapText="1"/>
    </xf>
    <xf numFmtId="0" fontId="27" fillId="7" borderId="101" xfId="4" applyFont="1" applyFill="1" applyBorder="1" applyAlignment="1">
      <alignment horizontal="center" vertical="center" wrapText="1"/>
    </xf>
    <xf numFmtId="0" fontId="28" fillId="10" borderId="13" xfId="7" applyFont="1" applyFill="1" applyBorder="1" applyAlignment="1">
      <alignment horizontal="left" vertical="center"/>
    </xf>
    <xf numFmtId="0" fontId="28" fillId="10" borderId="14" xfId="7" applyFont="1" applyFill="1" applyBorder="1" applyAlignment="1">
      <alignment horizontal="left" vertical="center"/>
    </xf>
    <xf numFmtId="0" fontId="28" fillId="10" borderId="14" xfId="7" applyFont="1" applyFill="1" applyBorder="1" applyAlignment="1">
      <alignment horizontal="center" vertical="center"/>
    </xf>
    <xf numFmtId="0" fontId="25" fillId="0" borderId="85" xfId="4" applyFont="1" applyFill="1" applyBorder="1" applyAlignment="1">
      <alignment horizontal="center" vertical="center" wrapText="1"/>
    </xf>
    <xf numFmtId="0" fontId="25" fillId="0" borderId="46" xfId="4" applyFont="1" applyFill="1" applyBorder="1" applyAlignment="1">
      <alignment horizontal="center" vertical="center" wrapText="1"/>
    </xf>
    <xf numFmtId="0" fontId="25" fillId="0" borderId="47" xfId="4" applyFont="1" applyFill="1" applyBorder="1" applyAlignment="1">
      <alignment horizontal="center" vertical="center" wrapText="1"/>
    </xf>
    <xf numFmtId="0" fontId="25" fillId="13" borderId="47" xfId="4" applyFont="1" applyFill="1" applyBorder="1" applyAlignment="1">
      <alignment horizontal="center" vertical="center" wrapText="1"/>
    </xf>
    <xf numFmtId="14" fontId="25" fillId="13" borderId="47" xfId="4" applyNumberFormat="1" applyFont="1" applyFill="1" applyBorder="1" applyAlignment="1">
      <alignment horizontal="center" vertical="center" wrapText="1"/>
    </xf>
    <xf numFmtId="0" fontId="36" fillId="16" borderId="96" xfId="4" applyFont="1" applyFill="1" applyBorder="1" applyAlignment="1">
      <alignment horizontal="center" vertical="center" wrapText="1"/>
    </xf>
    <xf numFmtId="0" fontId="36" fillId="16" borderId="48" xfId="4" applyFont="1" applyFill="1" applyBorder="1" applyAlignment="1">
      <alignment horizontal="center" vertical="center" wrapText="1"/>
    </xf>
    <xf numFmtId="0" fontId="25" fillId="16" borderId="45" xfId="4" applyFont="1" applyFill="1" applyBorder="1" applyAlignment="1">
      <alignment horizontal="center" vertical="center" wrapText="1"/>
    </xf>
    <xf numFmtId="0" fontId="25" fillId="13" borderId="45" xfId="4" applyFont="1" applyFill="1" applyBorder="1" applyAlignment="1">
      <alignment horizontal="center" vertical="center" wrapText="1"/>
    </xf>
    <xf numFmtId="14" fontId="25" fillId="13" borderId="45" xfId="4" applyNumberFormat="1" applyFont="1" applyFill="1" applyBorder="1" applyAlignment="1">
      <alignment horizontal="center" vertical="center" wrapText="1"/>
    </xf>
    <xf numFmtId="0" fontId="28" fillId="0" borderId="8" xfId="7" applyFont="1" applyBorder="1" applyAlignment="1">
      <alignment horizontal="center" vertical="center"/>
    </xf>
    <xf numFmtId="0" fontId="36" fillId="16" borderId="90" xfId="4" applyFont="1" applyFill="1" applyBorder="1" applyAlignment="1">
      <alignment horizontal="center" vertical="center" wrapText="1"/>
    </xf>
    <xf numFmtId="0" fontId="36" fillId="16" borderId="37" xfId="4" applyFont="1" applyFill="1" applyBorder="1" applyAlignment="1">
      <alignment horizontal="center" vertical="center" wrapText="1"/>
    </xf>
    <xf numFmtId="0" fontId="25" fillId="16" borderId="38" xfId="4" applyFont="1" applyFill="1" applyBorder="1" applyAlignment="1">
      <alignment horizontal="center" vertical="center" wrapText="1"/>
    </xf>
    <xf numFmtId="177" fontId="25" fillId="14" borderId="51" xfId="2" applyNumberFormat="1" applyFont="1" applyFill="1" applyBorder="1" applyAlignment="1">
      <alignment horizontal="center" vertical="center"/>
    </xf>
    <xf numFmtId="177" fontId="36" fillId="18" borderId="49" xfId="4" applyNumberFormat="1" applyFont="1" applyFill="1" applyBorder="1" applyAlignment="1">
      <alignment horizontal="center" vertical="center"/>
    </xf>
    <xf numFmtId="178" fontId="36" fillId="18" borderId="49" xfId="4" applyNumberFormat="1" applyFont="1" applyFill="1" applyBorder="1" applyAlignment="1">
      <alignment horizontal="center" vertical="center"/>
    </xf>
    <xf numFmtId="176" fontId="36" fillId="18" borderId="49" xfId="4" applyNumberFormat="1" applyFont="1" applyFill="1" applyBorder="1" applyAlignment="1">
      <alignment vertical="center"/>
    </xf>
    <xf numFmtId="176" fontId="25" fillId="14" borderId="51" xfId="2" applyNumberFormat="1" applyFont="1" applyFill="1" applyBorder="1" applyAlignment="1">
      <alignment vertical="center"/>
    </xf>
    <xf numFmtId="0" fontId="28" fillId="0" borderId="103" xfId="4" applyNumberFormat="1" applyFont="1" applyFill="1" applyBorder="1" applyAlignment="1">
      <alignment horizontal="center" vertical="center" shrinkToFit="1"/>
    </xf>
    <xf numFmtId="179" fontId="28" fillId="10" borderId="89" xfId="7" applyNumberFormat="1" applyFont="1" applyFill="1" applyBorder="1" applyAlignment="1">
      <alignment vertical="center"/>
    </xf>
    <xf numFmtId="179" fontId="36" fillId="14" borderId="22" xfId="2" applyNumberFormat="1" applyFont="1" applyFill="1" applyBorder="1" applyAlignment="1">
      <alignment vertical="center"/>
    </xf>
    <xf numFmtId="179" fontId="36" fillId="14" borderId="25" xfId="2" applyNumberFormat="1" applyFont="1" applyFill="1" applyBorder="1" applyAlignment="1">
      <alignment vertical="center"/>
    </xf>
    <xf numFmtId="179" fontId="36" fillId="14" borderId="99" xfId="2" applyNumberFormat="1" applyFont="1" applyFill="1" applyBorder="1" applyAlignment="1">
      <alignment vertical="center"/>
    </xf>
    <xf numFmtId="179" fontId="36" fillId="14" borderId="97" xfId="2" applyNumberFormat="1" applyFont="1" applyFill="1" applyBorder="1" applyAlignment="1">
      <alignment vertical="center"/>
    </xf>
    <xf numFmtId="0" fontId="28" fillId="0" borderId="2" xfId="7" applyFont="1" applyBorder="1" applyAlignment="1">
      <alignment horizontal="center" vertical="center"/>
    </xf>
    <xf numFmtId="0" fontId="25" fillId="0" borderId="18" xfId="11" applyFont="1" applyFill="1" applyBorder="1" applyAlignment="1">
      <alignment vertical="center"/>
    </xf>
    <xf numFmtId="0" fontId="25" fillId="0" borderId="0" xfId="11" applyFont="1" applyFill="1" applyBorder="1" applyAlignment="1">
      <alignment vertical="center"/>
    </xf>
    <xf numFmtId="0" fontId="25" fillId="0" borderId="12" xfId="11" applyFont="1" applyFill="1" applyBorder="1" applyAlignment="1">
      <alignment vertical="center"/>
    </xf>
    <xf numFmtId="0" fontId="45" fillId="2" borderId="0" xfId="0" applyFont="1" applyFill="1" applyBorder="1" applyAlignment="1">
      <alignment horizontal="right" vertical="center"/>
    </xf>
    <xf numFmtId="0" fontId="27" fillId="7" borderId="104" xfId="0" applyFont="1" applyFill="1" applyBorder="1" applyAlignment="1">
      <alignment horizontal="center" vertical="center"/>
    </xf>
    <xf numFmtId="177" fontId="28" fillId="10" borderId="105" xfId="13" applyNumberFormat="1" applyFont="1" applyFill="1" applyBorder="1" applyAlignment="1">
      <alignment horizontal="center" vertical="center"/>
    </xf>
    <xf numFmtId="0" fontId="25" fillId="14" borderId="38" xfId="4" applyFont="1" applyFill="1" applyBorder="1" applyAlignment="1">
      <alignment horizontal="center" vertical="center" wrapText="1"/>
    </xf>
    <xf numFmtId="176" fontId="25" fillId="14" borderId="38" xfId="2" applyNumberFormat="1" applyFont="1" applyFill="1" applyBorder="1" applyAlignment="1">
      <alignment horizontal="center" vertical="center"/>
    </xf>
    <xf numFmtId="0" fontId="25" fillId="14" borderId="24" xfId="4" applyFont="1" applyFill="1" applyBorder="1" applyAlignment="1">
      <alignment horizontal="center" vertical="center" wrapText="1"/>
    </xf>
    <xf numFmtId="176" fontId="25" fillId="14" borderId="24" xfId="2" applyNumberFormat="1" applyFont="1" applyFill="1" applyBorder="1" applyAlignment="1">
      <alignment horizontal="center" vertical="center"/>
    </xf>
    <xf numFmtId="0" fontId="25" fillId="14" borderId="27" xfId="4" applyFont="1" applyFill="1" applyBorder="1" applyAlignment="1">
      <alignment horizontal="center" vertical="center" wrapText="1"/>
    </xf>
    <xf numFmtId="176" fontId="25" fillId="14" borderId="27" xfId="2" applyNumberFormat="1" applyFont="1" applyFill="1" applyBorder="1" applyAlignment="1">
      <alignment horizontal="center" vertical="center"/>
    </xf>
    <xf numFmtId="0" fontId="27" fillId="7" borderId="24" xfId="4" applyFont="1" applyFill="1" applyBorder="1" applyAlignment="1">
      <alignment horizontal="center" vertical="center"/>
    </xf>
    <xf numFmtId="14" fontId="28" fillId="10" borderId="88" xfId="7" applyNumberFormat="1" applyFont="1" applyFill="1" applyBorder="1" applyAlignment="1">
      <alignment horizontal="center" vertical="center"/>
    </xf>
    <xf numFmtId="14" fontId="26" fillId="0" borderId="0" xfId="7" applyNumberFormat="1" applyFont="1" applyAlignment="1">
      <alignment horizontal="center" vertical="center"/>
    </xf>
    <xf numFmtId="14" fontId="28" fillId="10" borderId="14" xfId="7" applyNumberFormat="1" applyFont="1" applyFill="1" applyBorder="1" applyAlignment="1">
      <alignment horizontal="center" vertical="center"/>
    </xf>
    <xf numFmtId="14" fontId="26" fillId="0" borderId="8" xfId="7" applyNumberFormat="1" applyFont="1" applyBorder="1" applyAlignment="1">
      <alignment horizontal="center" vertical="center"/>
    </xf>
    <xf numFmtId="178" fontId="28" fillId="10" borderId="88" xfId="7" applyNumberFormat="1" applyFont="1" applyFill="1" applyBorder="1" applyAlignment="1">
      <alignment horizontal="center" vertical="center"/>
    </xf>
    <xf numFmtId="180" fontId="28" fillId="10" borderId="88" xfId="7" applyNumberFormat="1" applyFont="1" applyFill="1" applyBorder="1" applyAlignment="1">
      <alignment horizontal="center" vertical="center"/>
    </xf>
    <xf numFmtId="180" fontId="26" fillId="0" borderId="0" xfId="7" applyNumberFormat="1" applyFont="1" applyAlignment="1">
      <alignment horizontal="center" vertical="center"/>
    </xf>
    <xf numFmtId="180" fontId="28" fillId="10" borderId="14" xfId="7" applyNumberFormat="1" applyFont="1" applyFill="1" applyBorder="1" applyAlignment="1">
      <alignment horizontal="center" vertical="center"/>
    </xf>
    <xf numFmtId="180" fontId="26" fillId="0" borderId="8" xfId="7" applyNumberFormat="1" applyFont="1" applyBorder="1" applyAlignment="1">
      <alignment horizontal="center" vertical="center"/>
    </xf>
    <xf numFmtId="179" fontId="25" fillId="14" borderId="22" xfId="2" applyNumberFormat="1" applyFont="1" applyFill="1" applyBorder="1" applyAlignment="1">
      <alignment vertical="center"/>
    </xf>
    <xf numFmtId="179" fontId="25" fillId="14" borderId="25" xfId="2" applyNumberFormat="1" applyFont="1" applyFill="1" applyBorder="1" applyAlignment="1">
      <alignment vertical="center"/>
    </xf>
    <xf numFmtId="179" fontId="25" fillId="14" borderId="99" xfId="2" applyNumberFormat="1" applyFont="1" applyFill="1" applyBorder="1" applyAlignment="1">
      <alignment vertical="center"/>
    </xf>
    <xf numFmtId="179" fontId="26" fillId="10" borderId="89" xfId="7" applyNumberFormat="1" applyFont="1" applyFill="1" applyBorder="1" applyAlignment="1">
      <alignment vertical="center"/>
    </xf>
    <xf numFmtId="0" fontId="26" fillId="0" borderId="2" xfId="7" applyFont="1" applyBorder="1" applyAlignment="1">
      <alignment horizontal="center" vertical="center"/>
    </xf>
    <xf numFmtId="179" fontId="25" fillId="14" borderId="97" xfId="2" applyNumberFormat="1" applyFont="1" applyFill="1" applyBorder="1" applyAlignment="1">
      <alignment vertical="center"/>
    </xf>
    <xf numFmtId="176" fontId="28" fillId="10" borderId="88" xfId="7" applyNumberFormat="1" applyFont="1" applyFill="1" applyBorder="1" applyAlignment="1">
      <alignment horizontal="center" vertical="center"/>
    </xf>
    <xf numFmtId="176" fontId="26" fillId="0" borderId="0" xfId="7" applyNumberFormat="1" applyFont="1" applyAlignment="1">
      <alignment horizontal="center" vertical="center"/>
    </xf>
    <xf numFmtId="176" fontId="28" fillId="10" borderId="14" xfId="7" applyNumberFormat="1" applyFont="1" applyFill="1" applyBorder="1" applyAlignment="1">
      <alignment horizontal="center" vertical="center"/>
    </xf>
    <xf numFmtId="176" fontId="26" fillId="0" borderId="8" xfId="7" applyNumberFormat="1" applyFont="1" applyBorder="1" applyAlignment="1">
      <alignment horizontal="center" vertical="center"/>
    </xf>
    <xf numFmtId="14" fontId="25" fillId="13" borderId="21" xfId="4" applyNumberFormat="1" applyFont="1" applyFill="1" applyBorder="1" applyAlignment="1">
      <alignment horizontal="center" vertical="center"/>
    </xf>
    <xf numFmtId="176" fontId="25" fillId="13" borderId="21" xfId="4" applyNumberFormat="1" applyFont="1" applyFill="1" applyBorder="1" applyAlignment="1">
      <alignment horizontal="center" vertical="center"/>
    </xf>
    <xf numFmtId="180" fontId="25" fillId="13" borderId="21" xfId="4" applyNumberFormat="1" applyFont="1" applyFill="1" applyBorder="1" applyAlignment="1">
      <alignment horizontal="center" vertical="center"/>
    </xf>
    <xf numFmtId="14" fontId="25" fillId="13" borderId="24" xfId="4" applyNumberFormat="1" applyFont="1" applyFill="1" applyBorder="1" applyAlignment="1">
      <alignment horizontal="center" vertical="center"/>
    </xf>
    <xf numFmtId="176" fontId="25" fillId="13" borderId="24" xfId="4" applyNumberFormat="1" applyFont="1" applyFill="1" applyBorder="1" applyAlignment="1">
      <alignment horizontal="center" vertical="center"/>
    </xf>
    <xf numFmtId="180" fontId="25" fillId="13" borderId="24" xfId="4" applyNumberFormat="1" applyFont="1" applyFill="1" applyBorder="1" applyAlignment="1">
      <alignment horizontal="center" vertical="center"/>
    </xf>
    <xf numFmtId="14" fontId="25" fillId="13" borderId="35" xfId="4" applyNumberFormat="1" applyFont="1" applyFill="1" applyBorder="1" applyAlignment="1">
      <alignment horizontal="center" vertical="center"/>
    </xf>
    <xf numFmtId="176" fontId="25" fillId="13" borderId="35" xfId="4" applyNumberFormat="1" applyFont="1" applyFill="1" applyBorder="1" applyAlignment="1">
      <alignment horizontal="center" vertical="center"/>
    </xf>
    <xf numFmtId="180" fontId="25" fillId="13" borderId="35" xfId="4" applyNumberFormat="1" applyFont="1" applyFill="1" applyBorder="1" applyAlignment="1">
      <alignment horizontal="center" vertical="center"/>
    </xf>
    <xf numFmtId="14" fontId="25" fillId="13" borderId="38" xfId="4" applyNumberFormat="1" applyFont="1" applyFill="1" applyBorder="1" applyAlignment="1">
      <alignment horizontal="center" vertical="center"/>
    </xf>
    <xf numFmtId="176" fontId="25" fillId="13" borderId="38" xfId="4" applyNumberFormat="1" applyFont="1" applyFill="1" applyBorder="1" applyAlignment="1">
      <alignment horizontal="center" vertical="center"/>
    </xf>
    <xf numFmtId="180" fontId="25" fillId="13" borderId="38" xfId="4" applyNumberFormat="1" applyFont="1" applyFill="1" applyBorder="1" applyAlignment="1">
      <alignment horizontal="center" vertical="center"/>
    </xf>
    <xf numFmtId="14" fontId="25" fillId="13" borderId="47" xfId="4" applyNumberFormat="1" applyFont="1" applyFill="1" applyBorder="1" applyAlignment="1">
      <alignment horizontal="center" vertical="center"/>
    </xf>
    <xf numFmtId="176" fontId="25" fillId="13" borderId="47" xfId="4" applyNumberFormat="1" applyFont="1" applyFill="1" applyBorder="1" applyAlignment="1">
      <alignment horizontal="center" vertical="center"/>
    </xf>
    <xf numFmtId="180" fontId="25" fillId="13" borderId="47" xfId="4" applyNumberFormat="1" applyFont="1" applyFill="1" applyBorder="1" applyAlignment="1">
      <alignment horizontal="center" vertical="center"/>
    </xf>
    <xf numFmtId="14" fontId="25" fillId="13" borderId="45" xfId="4" applyNumberFormat="1" applyFont="1" applyFill="1" applyBorder="1" applyAlignment="1">
      <alignment horizontal="center" vertical="center"/>
    </xf>
    <xf numFmtId="176" fontId="25" fillId="13" borderId="45" xfId="4" applyNumberFormat="1" applyFont="1" applyFill="1" applyBorder="1" applyAlignment="1">
      <alignment horizontal="center" vertical="center"/>
    </xf>
    <xf numFmtId="180" fontId="25" fillId="13" borderId="45" xfId="4" applyNumberFormat="1" applyFont="1" applyFill="1" applyBorder="1" applyAlignment="1">
      <alignment horizontal="center" vertical="center"/>
    </xf>
    <xf numFmtId="176" fontId="36" fillId="11" borderId="19" xfId="4" applyNumberFormat="1" applyFont="1" applyFill="1" applyBorder="1" applyAlignment="1">
      <alignment horizontal="center" vertical="center"/>
    </xf>
    <xf numFmtId="0" fontId="28" fillId="11" borderId="19" xfId="4" applyFont="1" applyFill="1" applyBorder="1" applyAlignment="1">
      <alignment horizontal="center" vertical="center" wrapText="1"/>
    </xf>
    <xf numFmtId="178" fontId="36" fillId="11" borderId="19" xfId="4" applyNumberFormat="1" applyFont="1" applyFill="1" applyBorder="1" applyAlignment="1">
      <alignment horizontal="center" vertical="center" wrapText="1"/>
    </xf>
    <xf numFmtId="0" fontId="25" fillId="0" borderId="0" xfId="11" applyFont="1" applyFill="1" applyBorder="1" applyAlignment="1">
      <alignment horizontal="left" vertical="center" indent="1"/>
    </xf>
    <xf numFmtId="0" fontId="34" fillId="0" borderId="0" xfId="4" applyFont="1" applyBorder="1">
      <alignment vertical="center"/>
    </xf>
    <xf numFmtId="0" fontId="34" fillId="0" borderId="0" xfId="4" applyFont="1" applyAlignment="1">
      <alignment horizontal="left" vertical="center"/>
    </xf>
    <xf numFmtId="14" fontId="28" fillId="22" borderId="0" xfId="4" applyNumberFormat="1" applyFont="1" applyFill="1" applyAlignment="1">
      <alignment horizontal="center" vertical="center"/>
    </xf>
    <xf numFmtId="0" fontId="28" fillId="0" borderId="0" xfId="4" applyFont="1" applyBorder="1">
      <alignment vertical="center"/>
    </xf>
    <xf numFmtId="0" fontId="24" fillId="19" borderId="0" xfId="11" applyFont="1" applyFill="1" applyAlignment="1">
      <alignment horizontal="center" vertical="center"/>
    </xf>
    <xf numFmtId="0" fontId="25" fillId="0" borderId="10" xfId="11" applyFont="1" applyFill="1" applyBorder="1" applyAlignment="1">
      <alignment vertical="center"/>
    </xf>
    <xf numFmtId="0" fontId="25" fillId="0" borderId="11" xfId="11" applyFont="1" applyFill="1" applyBorder="1" applyAlignment="1">
      <alignment vertical="center"/>
    </xf>
    <xf numFmtId="0" fontId="25" fillId="0" borderId="4" xfId="11" applyFont="1" applyFill="1" applyBorder="1" applyAlignment="1">
      <alignment vertical="center"/>
    </xf>
    <xf numFmtId="0" fontId="25" fillId="0" borderId="18" xfId="11" applyFont="1" applyFill="1" applyBorder="1" applyAlignment="1">
      <alignment vertical="center"/>
    </xf>
    <xf numFmtId="0" fontId="25" fillId="0" borderId="0" xfId="11" applyFont="1" applyFill="1" applyBorder="1" applyAlignment="1">
      <alignment vertical="center"/>
    </xf>
    <xf numFmtId="0" fontId="25" fillId="0" borderId="12" xfId="11" applyFont="1" applyFill="1" applyBorder="1" applyAlignment="1">
      <alignment vertical="center"/>
    </xf>
    <xf numFmtId="0" fontId="25" fillId="0" borderId="7" xfId="11" applyFont="1" applyFill="1" applyBorder="1" applyAlignment="1">
      <alignment vertical="center"/>
    </xf>
    <xf numFmtId="0" fontId="25" fillId="0" borderId="8" xfId="11" applyFont="1" applyFill="1" applyBorder="1" applyAlignment="1">
      <alignment vertical="center"/>
    </xf>
    <xf numFmtId="0" fontId="25" fillId="0" borderId="6" xfId="11" applyFont="1" applyFill="1" applyBorder="1" applyAlignment="1">
      <alignment vertical="center"/>
    </xf>
    <xf numFmtId="0" fontId="21" fillId="0" borderId="0" xfId="0" applyFont="1" applyFill="1" applyBorder="1" applyAlignment="1">
      <alignment horizontal="center" vertical="center"/>
    </xf>
    <xf numFmtId="0" fontId="23" fillId="4" borderId="3" xfId="0" applyFont="1" applyFill="1" applyBorder="1" applyAlignment="1">
      <alignment horizontal="center" vertical="center" wrapText="1"/>
    </xf>
    <xf numFmtId="0" fontId="23" fillId="4" borderId="11" xfId="0" applyFont="1" applyFill="1" applyBorder="1" applyAlignment="1">
      <alignment horizontal="center" vertical="center" wrapText="1"/>
    </xf>
    <xf numFmtId="0" fontId="23" fillId="4" borderId="1" xfId="0" applyFont="1" applyFill="1" applyBorder="1" applyAlignment="1">
      <alignment horizontal="center" vertical="center" wrapText="1"/>
    </xf>
    <xf numFmtId="0" fontId="23" fillId="4" borderId="2" xfId="0" applyFont="1" applyFill="1" applyBorder="1" applyAlignment="1">
      <alignment horizontal="center" vertical="center" wrapText="1"/>
    </xf>
    <xf numFmtId="0" fontId="20" fillId="3" borderId="0" xfId="0" applyFont="1" applyFill="1" applyAlignment="1">
      <alignment horizontal="center" vertical="center" wrapText="1"/>
    </xf>
    <xf numFmtId="0" fontId="23" fillId="4" borderId="13" xfId="0" applyFont="1" applyFill="1" applyBorder="1" applyAlignment="1">
      <alignment horizontal="center" vertical="center" wrapText="1"/>
    </xf>
    <xf numFmtId="0" fontId="21" fillId="0" borderId="0" xfId="0" applyFont="1" applyFill="1" applyBorder="1" applyAlignment="1">
      <alignment horizontal="center" vertical="center" wrapText="1"/>
    </xf>
    <xf numFmtId="14" fontId="25" fillId="13" borderId="80" xfId="4" applyNumberFormat="1" applyFont="1" applyFill="1" applyBorder="1" applyAlignment="1">
      <alignment horizontal="center" vertical="center" wrapText="1"/>
    </xf>
    <xf numFmtId="14" fontId="25" fillId="13" borderId="79" xfId="4" applyNumberFormat="1" applyFont="1" applyFill="1" applyBorder="1" applyAlignment="1">
      <alignment horizontal="center" vertical="center" wrapText="1"/>
    </xf>
    <xf numFmtId="14" fontId="25" fillId="13" borderId="33" xfId="4" applyNumberFormat="1" applyFont="1" applyFill="1" applyBorder="1" applyAlignment="1">
      <alignment horizontal="center" vertical="center" wrapText="1"/>
    </xf>
    <xf numFmtId="14" fontId="25" fillId="13" borderId="36" xfId="4" applyNumberFormat="1" applyFont="1" applyFill="1" applyBorder="1" applyAlignment="1">
      <alignment horizontal="center" vertical="center" wrapText="1"/>
    </xf>
    <xf numFmtId="0" fontId="27" fillId="7" borderId="61" xfId="4" applyFont="1" applyFill="1" applyBorder="1" applyAlignment="1">
      <alignment horizontal="center" vertical="center" wrapText="1"/>
    </xf>
    <xf numFmtId="0" fontId="27" fillId="7" borderId="63" xfId="4" applyFont="1" applyFill="1" applyBorder="1" applyAlignment="1">
      <alignment horizontal="center" vertical="center" wrapText="1"/>
    </xf>
    <xf numFmtId="0" fontId="28" fillId="0" borderId="68" xfId="4" applyNumberFormat="1" applyFont="1" applyFill="1" applyBorder="1" applyAlignment="1">
      <alignment horizontal="center" vertical="center" shrinkToFit="1"/>
    </xf>
    <xf numFmtId="0" fontId="28" fillId="0" borderId="17" xfId="4" applyNumberFormat="1" applyFont="1" applyFill="1" applyBorder="1" applyAlignment="1">
      <alignment horizontal="center" vertical="center" shrinkToFit="1"/>
    </xf>
    <xf numFmtId="0" fontId="28" fillId="0" borderId="34" xfId="4" applyNumberFormat="1" applyFont="1" applyFill="1" applyBorder="1" applyAlignment="1">
      <alignment horizontal="center" vertical="center" shrinkToFit="1"/>
    </xf>
    <xf numFmtId="0" fontId="27" fillId="7" borderId="82" xfId="4" applyFont="1" applyFill="1" applyBorder="1" applyAlignment="1">
      <alignment horizontal="center" vertical="center" wrapText="1"/>
    </xf>
    <xf numFmtId="0" fontId="27" fillId="7" borderId="9" xfId="4" applyFont="1" applyFill="1" applyBorder="1" applyAlignment="1">
      <alignment horizontal="center" vertical="center" wrapText="1"/>
    </xf>
    <xf numFmtId="0" fontId="27" fillId="7" borderId="30" xfId="4" applyFont="1" applyFill="1" applyBorder="1" applyAlignment="1">
      <alignment horizontal="center" vertical="center" wrapText="1"/>
    </xf>
    <xf numFmtId="0" fontId="27" fillId="7" borderId="5" xfId="4" applyFont="1" applyFill="1" applyBorder="1" applyAlignment="1">
      <alignment horizontal="center" vertical="center" wrapText="1"/>
    </xf>
    <xf numFmtId="0" fontId="27" fillId="7" borderId="81" xfId="4" applyFont="1" applyFill="1" applyBorder="1" applyAlignment="1">
      <alignment horizontal="center" vertical="center" wrapText="1"/>
    </xf>
    <xf numFmtId="0" fontId="27" fillId="7" borderId="8" xfId="4" applyFont="1" applyFill="1" applyBorder="1" applyAlignment="1">
      <alignment horizontal="center" vertical="center" wrapText="1"/>
    </xf>
    <xf numFmtId="0" fontId="27" fillId="7" borderId="62" xfId="4" applyFont="1" applyFill="1" applyBorder="1" applyAlignment="1">
      <alignment horizontal="center" vertical="center" wrapText="1"/>
    </xf>
    <xf numFmtId="0" fontId="26" fillId="0" borderId="7" xfId="4" applyFont="1" applyBorder="1" applyAlignment="1">
      <alignment horizontal="left" vertical="center" wrapText="1"/>
    </xf>
    <xf numFmtId="0" fontId="26" fillId="0" borderId="8" xfId="4" applyFont="1" applyBorder="1" applyAlignment="1">
      <alignment horizontal="left" vertical="center" wrapText="1"/>
    </xf>
    <xf numFmtId="0" fontId="26" fillId="0" borderId="6" xfId="4" applyFont="1" applyBorder="1" applyAlignment="1">
      <alignment horizontal="left" vertical="center" wrapText="1"/>
    </xf>
    <xf numFmtId="0" fontId="27" fillId="7" borderId="21" xfId="4" applyFont="1" applyFill="1" applyBorder="1" applyAlignment="1">
      <alignment horizontal="center" vertical="center" wrapText="1"/>
    </xf>
    <xf numFmtId="0" fontId="27" fillId="7" borderId="35" xfId="4" applyFont="1" applyFill="1" applyBorder="1" applyAlignment="1">
      <alignment horizontal="center" vertical="center"/>
    </xf>
    <xf numFmtId="0" fontId="27" fillId="7" borderId="22" xfId="4" applyFont="1" applyFill="1" applyBorder="1" applyAlignment="1">
      <alignment horizontal="center" vertical="center"/>
    </xf>
    <xf numFmtId="0" fontId="27" fillId="7" borderId="99" xfId="4" applyFont="1" applyFill="1" applyBorder="1" applyAlignment="1">
      <alignment horizontal="center" vertical="center"/>
    </xf>
    <xf numFmtId="0" fontId="27" fillId="7" borderId="21" xfId="4" applyFont="1" applyFill="1" applyBorder="1" applyAlignment="1">
      <alignment horizontal="center" vertical="center"/>
    </xf>
    <xf numFmtId="0" fontId="27" fillId="7" borderId="20" xfId="4" applyFont="1" applyFill="1" applyBorder="1" applyAlignment="1">
      <alignment horizontal="center" vertical="center" wrapText="1"/>
    </xf>
    <xf numFmtId="0" fontId="27" fillId="7" borderId="98" xfId="4" applyFont="1" applyFill="1" applyBorder="1" applyAlignment="1">
      <alignment horizontal="center" vertical="center"/>
    </xf>
    <xf numFmtId="0" fontId="27" fillId="7" borderId="35" xfId="4" applyFont="1" applyFill="1" applyBorder="1" applyAlignment="1">
      <alignment horizontal="center" vertical="center" wrapText="1"/>
    </xf>
    <xf numFmtId="0" fontId="27" fillId="7" borderId="39" xfId="4" applyFont="1" applyFill="1" applyBorder="1" applyAlignment="1">
      <alignment horizontal="center" vertical="center"/>
    </xf>
    <xf numFmtId="0" fontId="27" fillId="7" borderId="102" xfId="4" applyFont="1" applyFill="1" applyBorder="1" applyAlignment="1">
      <alignment horizontal="center" vertical="center"/>
    </xf>
    <xf numFmtId="0" fontId="27" fillId="7" borderId="37" xfId="4" applyFont="1" applyFill="1" applyBorder="1" applyAlignment="1">
      <alignment horizontal="center" vertical="center"/>
    </xf>
    <xf numFmtId="0" fontId="27" fillId="7" borderId="43" xfId="4" applyFont="1" applyFill="1" applyBorder="1" applyAlignment="1">
      <alignment horizontal="center" vertical="center"/>
    </xf>
    <xf numFmtId="0" fontId="27" fillId="7" borderId="45" xfId="4" applyFont="1" applyFill="1" applyBorder="1" applyAlignment="1">
      <alignment horizontal="center" vertical="center"/>
    </xf>
    <xf numFmtId="0" fontId="27" fillId="7" borderId="43" xfId="4" applyFont="1" applyFill="1" applyBorder="1" applyAlignment="1">
      <alignment horizontal="center" vertical="center" wrapText="1"/>
    </xf>
    <xf numFmtId="0" fontId="27" fillId="7" borderId="45" xfId="4" applyFont="1" applyFill="1" applyBorder="1" applyAlignment="1">
      <alignment horizontal="center" vertical="center" wrapText="1"/>
    </xf>
    <xf numFmtId="0" fontId="27" fillId="7" borderId="38" xfId="4" applyFont="1" applyFill="1" applyBorder="1" applyAlignment="1">
      <alignment horizontal="center" vertical="center" wrapText="1"/>
    </xf>
    <xf numFmtId="0" fontId="27" fillId="7" borderId="38" xfId="4" applyFont="1" applyFill="1" applyBorder="1" applyAlignment="1">
      <alignment horizontal="center" vertical="center"/>
    </xf>
    <xf numFmtId="0" fontId="27" fillId="7" borderId="42" xfId="4" applyFont="1" applyFill="1" applyBorder="1" applyAlignment="1">
      <alignment horizontal="center" vertical="center"/>
    </xf>
    <xf numFmtId="0" fontId="27" fillId="7" borderId="48" xfId="4" applyFont="1" applyFill="1" applyBorder="1" applyAlignment="1">
      <alignment horizontal="center" vertical="center"/>
    </xf>
    <xf numFmtId="0" fontId="27" fillId="7" borderId="41" xfId="4" applyFont="1" applyFill="1" applyBorder="1" applyAlignment="1">
      <alignment horizontal="center" vertical="center"/>
    </xf>
    <xf numFmtId="0" fontId="27" fillId="7" borderId="93" xfId="4" applyFont="1" applyFill="1" applyBorder="1" applyAlignment="1">
      <alignment horizontal="center" vertical="center"/>
    </xf>
    <xf numFmtId="0" fontId="27" fillId="7" borderId="44" xfId="4" applyFont="1" applyFill="1" applyBorder="1" applyAlignment="1">
      <alignment horizontal="center" vertical="center"/>
    </xf>
    <xf numFmtId="0" fontId="27" fillId="7" borderId="60" xfId="4" applyFont="1" applyFill="1" applyBorder="1" applyAlignment="1">
      <alignment horizontal="center" vertical="center"/>
    </xf>
  </cellXfs>
  <cellStyles count="15">
    <cellStyle name="Blue" xfId="5"/>
    <cellStyle name="p" xfId="8"/>
    <cellStyle name="백분율" xfId="3" builtinId="5"/>
    <cellStyle name="백분율 2" xfId="6"/>
    <cellStyle name="백분율 3" xfId="13"/>
    <cellStyle name="쉼표 [0]" xfId="2" builtinId="6"/>
    <cellStyle name="쉼표 [0] 2" xfId="12"/>
    <cellStyle name="표준" xfId="0" builtinId="0"/>
    <cellStyle name="표준 2" xfId="4"/>
    <cellStyle name="표준 3" xfId="9"/>
    <cellStyle name="표준 4" xfId="11"/>
    <cellStyle name="표준_※경력산정" xfId="7"/>
    <cellStyle name="표준_Sheet1" xfId="10"/>
    <cellStyle name="하이퍼링크" xfId="1" builtinId="8"/>
    <cellStyle name="하이퍼링크 2" xfId="14"/>
  </cellStyles>
  <dxfs count="0"/>
  <tableStyles count="0" defaultTableStyle="TableStyleMedium2" defaultPivotStyle="PivotStyleLight16"/>
  <colors>
    <mruColors>
      <color rgb="FF152443"/>
      <color rgb="FFC0C0C0"/>
      <color rgb="FFDBE9DB"/>
      <color rgb="FFB2D1B2"/>
      <color rgb="FFB2DBB2"/>
      <color rgb="FFDCE6DC"/>
      <color rgb="FFDCEADC"/>
      <color rgb="FF004222"/>
      <color rgb="FF0000CC"/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95253</xdr:colOff>
      <xdr:row>12</xdr:row>
      <xdr:rowOff>95249</xdr:rowOff>
    </xdr:from>
    <xdr:to>
      <xdr:col>2</xdr:col>
      <xdr:colOff>351781</xdr:colOff>
      <xdr:row>12</xdr:row>
      <xdr:rowOff>557893</xdr:rowOff>
    </xdr:to>
    <xdr:pic>
      <xdr:nvPicPr>
        <xdr:cNvPr id="3" name="그림 2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043" t="17500" r="5482" b="48750"/>
        <a:stretch/>
      </xdr:blipFill>
      <xdr:spPr>
        <a:xfrm>
          <a:off x="95253" y="7089320"/>
          <a:ext cx="4120957" cy="46264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5"/>
  <sheetViews>
    <sheetView workbookViewId="0"/>
  </sheetViews>
  <sheetFormatPr defaultRowHeight="13.5" x14ac:dyDescent="0.15"/>
  <cols>
    <col min="1" max="1" width="18.88671875" customWidth="1"/>
    <col min="2" max="2" width="17.5546875" customWidth="1"/>
    <col min="3" max="3" width="25.44140625" customWidth="1"/>
  </cols>
  <sheetData>
    <row r="1" spans="1:3" x14ac:dyDescent="0.15">
      <c r="A1" s="6" t="s">
        <v>221</v>
      </c>
      <c r="B1" t="s">
        <v>165</v>
      </c>
      <c r="C1" t="s">
        <v>218</v>
      </c>
    </row>
    <row r="2" spans="1:3" x14ac:dyDescent="0.15">
      <c r="A2" s="6" t="s">
        <v>222</v>
      </c>
      <c r="B2" t="s">
        <v>167</v>
      </c>
      <c r="C2" t="s">
        <v>220</v>
      </c>
    </row>
    <row r="3" spans="1:3" x14ac:dyDescent="0.15">
      <c r="A3" s="6" t="s">
        <v>223</v>
      </c>
      <c r="B3" t="s">
        <v>169</v>
      </c>
    </row>
    <row r="4" spans="1:3" x14ac:dyDescent="0.15">
      <c r="A4" s="6" t="s">
        <v>53</v>
      </c>
      <c r="B4" t="s">
        <v>171</v>
      </c>
    </row>
    <row r="5" spans="1:3" x14ac:dyDescent="0.15">
      <c r="A5" s="6" t="s">
        <v>56</v>
      </c>
      <c r="B5" t="s">
        <v>172</v>
      </c>
    </row>
    <row r="6" spans="1:3" x14ac:dyDescent="0.15">
      <c r="A6" s="6" t="s">
        <v>57</v>
      </c>
    </row>
    <row r="9" spans="1:3" x14ac:dyDescent="0.15">
      <c r="A9" s="6" t="s">
        <v>163</v>
      </c>
    </row>
    <row r="10" spans="1:3" x14ac:dyDescent="0.15">
      <c r="A10" s="6" t="s">
        <v>215</v>
      </c>
    </row>
    <row r="13" spans="1:3" x14ac:dyDescent="0.15">
      <c r="A13" s="6" t="s">
        <v>163</v>
      </c>
    </row>
    <row r="14" spans="1:3" x14ac:dyDescent="0.15">
      <c r="A14" s="6" t="s">
        <v>215</v>
      </c>
    </row>
    <row r="15" spans="1:3" x14ac:dyDescent="0.15">
      <c r="A15" s="6" t="s">
        <v>358</v>
      </c>
    </row>
    <row r="16" spans="1:3" x14ac:dyDescent="0.15">
      <c r="A16" s="6" t="s">
        <v>359</v>
      </c>
    </row>
    <row r="18" spans="1:3" x14ac:dyDescent="0.15">
      <c r="C18" s="13" t="s">
        <v>285</v>
      </c>
    </row>
    <row r="19" spans="1:3" x14ac:dyDescent="0.15">
      <c r="A19" s="7" t="s">
        <v>108</v>
      </c>
      <c r="C19" s="13" t="s">
        <v>200</v>
      </c>
    </row>
    <row r="20" spans="1:3" x14ac:dyDescent="0.15">
      <c r="A20" s="7" t="s">
        <v>109</v>
      </c>
      <c r="C20" s="13" t="s">
        <v>216</v>
      </c>
    </row>
    <row r="21" spans="1:3" x14ac:dyDescent="0.15">
      <c r="A21" s="7" t="s">
        <v>110</v>
      </c>
    </row>
    <row r="22" spans="1:3" x14ac:dyDescent="0.15">
      <c r="A22" s="7" t="s">
        <v>111</v>
      </c>
    </row>
    <row r="23" spans="1:3" x14ac:dyDescent="0.15">
      <c r="A23" s="7" t="s">
        <v>112</v>
      </c>
    </row>
    <row r="24" spans="1:3" x14ac:dyDescent="0.15">
      <c r="A24" s="7" t="s">
        <v>113</v>
      </c>
    </row>
    <row r="25" spans="1:3" x14ac:dyDescent="0.15">
      <c r="A25" s="7" t="s">
        <v>114</v>
      </c>
      <c r="C25" t="s">
        <v>204</v>
      </c>
    </row>
    <row r="26" spans="1:3" x14ac:dyDescent="0.15">
      <c r="A26" s="7" t="s">
        <v>115</v>
      </c>
      <c r="C26" t="s">
        <v>429</v>
      </c>
    </row>
    <row r="27" spans="1:3" x14ac:dyDescent="0.15">
      <c r="A27" s="7" t="s">
        <v>116</v>
      </c>
      <c r="C27" t="s">
        <v>430</v>
      </c>
    </row>
    <row r="28" spans="1:3" x14ac:dyDescent="0.15">
      <c r="C28" t="s">
        <v>428</v>
      </c>
    </row>
    <row r="29" spans="1:3" x14ac:dyDescent="0.15">
      <c r="C29" t="s">
        <v>431</v>
      </c>
    </row>
    <row r="30" spans="1:3" x14ac:dyDescent="0.15">
      <c r="C30" t="s">
        <v>366</v>
      </c>
    </row>
    <row r="31" spans="1:3" x14ac:dyDescent="0.15">
      <c r="C31" t="s">
        <v>453</v>
      </c>
    </row>
    <row r="32" spans="1:3" x14ac:dyDescent="0.15">
      <c r="A32" t="s">
        <v>146</v>
      </c>
    </row>
    <row r="33" spans="1:1" x14ac:dyDescent="0.15">
      <c r="A33" t="s">
        <v>147</v>
      </c>
    </row>
    <row r="34" spans="1:1" x14ac:dyDescent="0.15">
      <c r="A34" t="s">
        <v>148</v>
      </c>
    </row>
    <row r="35" spans="1:1" x14ac:dyDescent="0.15">
      <c r="A35" t="s">
        <v>149</v>
      </c>
    </row>
  </sheetData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4222"/>
    <pageSetUpPr fitToPage="1"/>
  </sheetPr>
  <dimension ref="A1:K39"/>
  <sheetViews>
    <sheetView showGridLines="0" tabSelected="1" view="pageBreakPreview" zoomScaleNormal="100" zoomScaleSheetLayoutView="100" workbookViewId="0"/>
  </sheetViews>
  <sheetFormatPr defaultRowHeight="13.5" x14ac:dyDescent="0.15"/>
  <cols>
    <col min="1" max="2" width="1.21875" customWidth="1"/>
    <col min="9" max="9" width="19.109375" customWidth="1"/>
    <col min="10" max="11" width="1" customWidth="1"/>
  </cols>
  <sheetData>
    <row r="1" spans="1:9" ht="6" customHeight="1" x14ac:dyDescent="0.15"/>
    <row r="2" spans="1:9" s="8" customFormat="1" ht="7.5" customHeight="1" x14ac:dyDescent="0.15">
      <c r="A2"/>
      <c r="B2" s="21"/>
      <c r="C2" s="21"/>
      <c r="D2" s="21"/>
      <c r="E2" s="21"/>
      <c r="F2" s="21"/>
      <c r="G2" s="21"/>
      <c r="H2" s="21"/>
      <c r="I2" s="21"/>
    </row>
    <row r="3" spans="1:9" s="8" customFormat="1" ht="27" customHeight="1" x14ac:dyDescent="0.15">
      <c r="A3"/>
      <c r="B3" s="21"/>
      <c r="C3" s="10" t="s">
        <v>373</v>
      </c>
      <c r="D3" s="21"/>
      <c r="E3" s="21"/>
      <c r="F3" s="21"/>
      <c r="G3" s="21"/>
      <c r="H3" s="21"/>
      <c r="I3" s="21"/>
    </row>
    <row r="4" spans="1:9" s="8" customFormat="1" ht="27" customHeight="1" x14ac:dyDescent="0.15">
      <c r="A4"/>
      <c r="B4" s="21"/>
      <c r="C4" s="467" t="s">
        <v>375</v>
      </c>
      <c r="D4" s="468"/>
      <c r="E4" s="468"/>
      <c r="F4" s="468"/>
      <c r="G4" s="468"/>
      <c r="H4" s="468"/>
      <c r="I4" s="469"/>
    </row>
    <row r="5" spans="1:9" s="8" customFormat="1" ht="27" customHeight="1" x14ac:dyDescent="0.15">
      <c r="A5"/>
      <c r="B5" s="21"/>
      <c r="C5" s="281" t="s">
        <v>374</v>
      </c>
      <c r="D5" s="282"/>
      <c r="E5" s="282"/>
      <c r="F5" s="282"/>
      <c r="G5" s="282"/>
      <c r="H5" s="282"/>
      <c r="I5" s="283"/>
    </row>
    <row r="6" spans="1:9" s="8" customFormat="1" ht="27" customHeight="1" x14ac:dyDescent="0.15">
      <c r="A6"/>
      <c r="B6" s="21"/>
      <c r="C6" s="470" t="s">
        <v>236</v>
      </c>
      <c r="D6" s="471"/>
      <c r="E6" s="471"/>
      <c r="F6" s="471"/>
      <c r="G6" s="471"/>
      <c r="H6" s="471"/>
      <c r="I6" s="472"/>
    </row>
    <row r="7" spans="1:9" s="8" customFormat="1" ht="27" customHeight="1" x14ac:dyDescent="0.15">
      <c r="A7"/>
      <c r="B7" s="21"/>
      <c r="C7" s="470" t="s">
        <v>370</v>
      </c>
      <c r="D7" s="471"/>
      <c r="E7" s="471"/>
      <c r="F7" s="471"/>
      <c r="G7" s="471"/>
      <c r="H7" s="471"/>
      <c r="I7" s="472"/>
    </row>
    <row r="8" spans="1:9" s="8" customFormat="1" ht="27" customHeight="1" x14ac:dyDescent="0.15">
      <c r="A8"/>
      <c r="B8" s="21"/>
      <c r="C8" s="470" t="s">
        <v>371</v>
      </c>
      <c r="D8" s="471"/>
      <c r="E8" s="471"/>
      <c r="F8" s="471"/>
      <c r="G8" s="471"/>
      <c r="H8" s="471"/>
      <c r="I8" s="472"/>
    </row>
    <row r="9" spans="1:9" s="8" customFormat="1" ht="27" customHeight="1" x14ac:dyDescent="0.15">
      <c r="A9"/>
      <c r="B9" s="21"/>
      <c r="C9" s="470" t="s">
        <v>403</v>
      </c>
      <c r="D9" s="471"/>
      <c r="E9" s="471"/>
      <c r="F9" s="471"/>
      <c r="G9" s="471"/>
      <c r="H9" s="471"/>
      <c r="I9" s="472"/>
    </row>
    <row r="10" spans="1:9" s="8" customFormat="1" ht="27" customHeight="1" x14ac:dyDescent="0.15">
      <c r="A10"/>
      <c r="B10" s="21"/>
      <c r="C10" s="470" t="s">
        <v>237</v>
      </c>
      <c r="D10" s="471"/>
      <c r="E10" s="471"/>
      <c r="F10" s="471"/>
      <c r="G10" s="471"/>
      <c r="H10" s="471"/>
      <c r="I10" s="472"/>
    </row>
    <row r="11" spans="1:9" s="8" customFormat="1" ht="27" customHeight="1" x14ac:dyDescent="0.15">
      <c r="A11"/>
      <c r="B11" s="21"/>
      <c r="C11" s="470" t="s">
        <v>282</v>
      </c>
      <c r="D11" s="471"/>
      <c r="E11" s="471"/>
      <c r="F11" s="471"/>
      <c r="G11" s="471"/>
      <c r="H11" s="471"/>
      <c r="I11" s="472"/>
    </row>
    <row r="12" spans="1:9" s="12" customFormat="1" ht="27" customHeight="1" x14ac:dyDescent="0.15">
      <c r="A12" s="11"/>
      <c r="B12" s="22"/>
      <c r="C12" s="470" t="s">
        <v>283</v>
      </c>
      <c r="D12" s="471"/>
      <c r="E12" s="471"/>
      <c r="F12" s="471"/>
      <c r="G12" s="471"/>
      <c r="H12" s="471"/>
      <c r="I12" s="472"/>
    </row>
    <row r="13" spans="1:9" s="12" customFormat="1" ht="27" customHeight="1" x14ac:dyDescent="0.15">
      <c r="A13" s="11"/>
      <c r="B13" s="22"/>
      <c r="C13" s="470" t="s">
        <v>316</v>
      </c>
      <c r="D13" s="471"/>
      <c r="E13" s="471"/>
      <c r="F13" s="471"/>
      <c r="G13" s="471"/>
      <c r="H13" s="471"/>
      <c r="I13" s="472"/>
    </row>
    <row r="14" spans="1:9" s="12" customFormat="1" ht="27" customHeight="1" x14ac:dyDescent="0.15">
      <c r="A14" s="11"/>
      <c r="B14" s="22"/>
      <c r="C14" s="470" t="s">
        <v>317</v>
      </c>
      <c r="D14" s="471"/>
      <c r="E14" s="471"/>
      <c r="F14" s="471"/>
      <c r="G14" s="471"/>
      <c r="H14" s="471"/>
      <c r="I14" s="472"/>
    </row>
    <row r="15" spans="1:9" s="12" customFormat="1" ht="27" customHeight="1" x14ac:dyDescent="0.15">
      <c r="A15" s="11"/>
      <c r="B15" s="22"/>
      <c r="C15" s="470" t="s">
        <v>238</v>
      </c>
      <c r="D15" s="471"/>
      <c r="E15" s="471"/>
      <c r="F15" s="471"/>
      <c r="G15" s="471"/>
      <c r="H15" s="471"/>
      <c r="I15" s="472"/>
    </row>
    <row r="16" spans="1:9" s="12" customFormat="1" ht="27" customHeight="1" x14ac:dyDescent="0.15">
      <c r="A16" s="11"/>
      <c r="B16" s="22"/>
      <c r="C16" s="470" t="s">
        <v>239</v>
      </c>
      <c r="D16" s="471"/>
      <c r="E16" s="471"/>
      <c r="F16" s="471"/>
      <c r="G16" s="471"/>
      <c r="H16" s="471"/>
      <c r="I16" s="472"/>
    </row>
    <row r="17" spans="1:11" s="12" customFormat="1" ht="27" customHeight="1" x14ac:dyDescent="0.15">
      <c r="A17" s="11"/>
      <c r="B17" s="22"/>
      <c r="C17" s="408" t="s">
        <v>424</v>
      </c>
      <c r="D17" s="409"/>
      <c r="E17" s="409"/>
      <c r="F17" s="409"/>
      <c r="G17" s="409"/>
      <c r="H17" s="409"/>
      <c r="I17" s="410"/>
    </row>
    <row r="18" spans="1:11" s="12" customFormat="1" ht="27" customHeight="1" x14ac:dyDescent="0.15">
      <c r="A18" s="11"/>
      <c r="B18" s="22"/>
      <c r="C18" s="473" t="s">
        <v>426</v>
      </c>
      <c r="D18" s="474"/>
      <c r="E18" s="474"/>
      <c r="F18" s="474"/>
      <c r="G18" s="474"/>
      <c r="H18" s="474"/>
      <c r="I18" s="475"/>
    </row>
    <row r="19" spans="1:11" s="8" customFormat="1" ht="13.5" customHeight="1" x14ac:dyDescent="0.15">
      <c r="A19"/>
      <c r="B19" s="21"/>
      <c r="C19" s="466"/>
      <c r="D19" s="466"/>
      <c r="E19" s="466"/>
      <c r="F19" s="466"/>
      <c r="G19" s="466"/>
      <c r="H19" s="466"/>
      <c r="I19" s="466"/>
    </row>
    <row r="20" spans="1:11" s="8" customFormat="1" ht="27" customHeight="1" x14ac:dyDescent="0.15">
      <c r="A20"/>
      <c r="B20" s="23"/>
      <c r="C20" s="10" t="s">
        <v>376</v>
      </c>
      <c r="D20" s="23"/>
      <c r="E20" s="23"/>
      <c r="F20" s="23"/>
      <c r="G20" s="23"/>
      <c r="H20" s="23"/>
      <c r="I20" s="23"/>
      <c r="J20" s="9"/>
    </row>
    <row r="21" spans="1:11" s="8" customFormat="1" ht="27" customHeight="1" x14ac:dyDescent="0.15">
      <c r="A21"/>
      <c r="B21" s="23"/>
      <c r="C21" s="24" t="s">
        <v>438</v>
      </c>
      <c r="D21" s="25"/>
      <c r="E21" s="25"/>
      <c r="F21" s="25"/>
      <c r="G21" s="25"/>
      <c r="H21" s="25"/>
      <c r="I21" s="26"/>
      <c r="J21" s="9"/>
    </row>
    <row r="22" spans="1:11" s="8" customFormat="1" ht="27" customHeight="1" x14ac:dyDescent="0.15">
      <c r="A22"/>
      <c r="B22" s="23"/>
      <c r="C22" s="27" t="s">
        <v>387</v>
      </c>
      <c r="D22" s="28"/>
      <c r="E22" s="28"/>
      <c r="F22" s="28"/>
      <c r="G22" s="28"/>
      <c r="H22" s="28"/>
      <c r="I22" s="29"/>
      <c r="J22" s="9"/>
    </row>
    <row r="23" spans="1:11" s="8" customFormat="1" ht="27" customHeight="1" x14ac:dyDescent="0.15">
      <c r="A23"/>
      <c r="B23" s="23"/>
      <c r="C23" s="27" t="s">
        <v>388</v>
      </c>
      <c r="D23" s="28"/>
      <c r="E23" s="28"/>
      <c r="F23" s="28"/>
      <c r="G23" s="28"/>
      <c r="H23" s="28"/>
      <c r="I23" s="29"/>
      <c r="J23" s="9"/>
    </row>
    <row r="24" spans="1:11" s="8" customFormat="1" ht="27" customHeight="1" x14ac:dyDescent="0.15">
      <c r="A24"/>
      <c r="B24" s="23"/>
      <c r="C24" s="27" t="s">
        <v>389</v>
      </c>
      <c r="D24" s="28"/>
      <c r="E24" s="28"/>
      <c r="F24" s="28"/>
      <c r="G24" s="28"/>
      <c r="H24" s="28"/>
      <c r="I24" s="29"/>
      <c r="J24" s="9"/>
    </row>
    <row r="25" spans="1:11" s="8" customFormat="1" ht="27" customHeight="1" x14ac:dyDescent="0.15">
      <c r="A25"/>
      <c r="B25" s="23"/>
      <c r="C25" s="27" t="s">
        <v>390</v>
      </c>
      <c r="D25" s="28"/>
      <c r="E25" s="28"/>
      <c r="F25" s="28"/>
      <c r="G25" s="28"/>
      <c r="H25" s="28"/>
      <c r="I25" s="29"/>
      <c r="J25" s="9"/>
    </row>
    <row r="26" spans="1:11" s="8" customFormat="1" ht="27" customHeight="1" x14ac:dyDescent="0.15">
      <c r="A26"/>
      <c r="B26" s="23"/>
      <c r="C26" s="27" t="s">
        <v>391</v>
      </c>
      <c r="D26" s="28"/>
      <c r="E26" s="28"/>
      <c r="F26" s="28"/>
      <c r="G26" s="28"/>
      <c r="H26" s="28"/>
      <c r="I26" s="29"/>
      <c r="J26" s="9"/>
    </row>
    <row r="27" spans="1:11" s="8" customFormat="1" ht="27" customHeight="1" x14ac:dyDescent="0.15">
      <c r="A27"/>
      <c r="B27" s="23"/>
      <c r="C27" s="27" t="s">
        <v>392</v>
      </c>
      <c r="D27" s="28"/>
      <c r="E27" s="28"/>
      <c r="F27" s="28"/>
      <c r="G27" s="28"/>
      <c r="H27" s="28"/>
      <c r="I27" s="29"/>
      <c r="J27" s="9"/>
    </row>
    <row r="28" spans="1:11" s="8" customFormat="1" ht="27" customHeight="1" x14ac:dyDescent="0.15">
      <c r="A28"/>
      <c r="B28" s="23"/>
      <c r="C28" s="27" t="s">
        <v>393</v>
      </c>
      <c r="D28" s="28"/>
      <c r="E28" s="28"/>
      <c r="F28" s="28"/>
      <c r="G28" s="28"/>
      <c r="H28" s="28"/>
      <c r="I28" s="29"/>
      <c r="J28" s="9"/>
      <c r="K28"/>
    </row>
    <row r="29" spans="1:11" s="8" customFormat="1" ht="27" customHeight="1" x14ac:dyDescent="0.15">
      <c r="A29"/>
      <c r="B29" s="23"/>
      <c r="C29" s="27" t="s">
        <v>394</v>
      </c>
      <c r="D29" s="28"/>
      <c r="E29" s="28"/>
      <c r="F29" s="28"/>
      <c r="G29" s="28"/>
      <c r="H29" s="28"/>
      <c r="I29" s="29"/>
      <c r="J29" s="9"/>
      <c r="K29"/>
    </row>
    <row r="30" spans="1:11" s="8" customFormat="1" ht="27" customHeight="1" x14ac:dyDescent="0.15">
      <c r="A30"/>
      <c r="B30" s="23"/>
      <c r="C30" s="27" t="s">
        <v>395</v>
      </c>
      <c r="D30" s="28"/>
      <c r="E30" s="28"/>
      <c r="F30" s="28"/>
      <c r="G30" s="28"/>
      <c r="H30" s="28"/>
      <c r="I30" s="29"/>
      <c r="J30" s="9"/>
      <c r="K30"/>
    </row>
    <row r="31" spans="1:11" s="8" customFormat="1" ht="27" customHeight="1" x14ac:dyDescent="0.15">
      <c r="A31"/>
      <c r="B31" s="23"/>
      <c r="C31" s="27" t="s">
        <v>396</v>
      </c>
      <c r="D31" s="28"/>
      <c r="E31" s="28"/>
      <c r="F31" s="28"/>
      <c r="G31" s="28"/>
      <c r="H31" s="28"/>
      <c r="I31" s="29"/>
      <c r="J31" s="9"/>
      <c r="K31"/>
    </row>
    <row r="32" spans="1:11" s="8" customFormat="1" ht="27" customHeight="1" x14ac:dyDescent="0.15">
      <c r="A32"/>
      <c r="B32" s="23"/>
      <c r="C32" s="27" t="s">
        <v>397</v>
      </c>
      <c r="D32" s="28"/>
      <c r="E32" s="28"/>
      <c r="F32" s="28"/>
      <c r="G32" s="28"/>
      <c r="H32" s="28"/>
      <c r="I32" s="29"/>
      <c r="J32" s="9"/>
      <c r="K32"/>
    </row>
    <row r="33" spans="1:11" s="8" customFormat="1" ht="27" customHeight="1" x14ac:dyDescent="0.15">
      <c r="A33"/>
      <c r="B33" s="23"/>
      <c r="C33" s="30" t="s">
        <v>404</v>
      </c>
      <c r="D33" s="31"/>
      <c r="E33" s="31"/>
      <c r="F33" s="31"/>
      <c r="G33" s="31"/>
      <c r="H33" s="31"/>
      <c r="I33" s="32"/>
      <c r="J33" s="9"/>
      <c r="K33"/>
    </row>
    <row r="34" spans="1:11" s="8" customFormat="1" ht="8.25" customHeight="1" x14ac:dyDescent="0.15">
      <c r="A34"/>
      <c r="B34" s="21"/>
      <c r="C34" s="21"/>
      <c r="D34" s="21"/>
      <c r="E34" s="21"/>
      <c r="F34" s="21"/>
      <c r="G34" s="21"/>
      <c r="H34" s="21"/>
      <c r="I34" s="21"/>
      <c r="K34"/>
    </row>
    <row r="36" spans="1:11" x14ac:dyDescent="0.15">
      <c r="C36" s="461"/>
    </row>
    <row r="37" spans="1:11" x14ac:dyDescent="0.15">
      <c r="C37" s="461"/>
    </row>
    <row r="38" spans="1:11" x14ac:dyDescent="0.15">
      <c r="C38" s="461"/>
    </row>
    <row r="39" spans="1:11" x14ac:dyDescent="0.15">
      <c r="C39" s="461"/>
    </row>
  </sheetData>
  <mergeCells count="14">
    <mergeCell ref="C19:I19"/>
    <mergeCell ref="C4:I4"/>
    <mergeCell ref="C6:I6"/>
    <mergeCell ref="C7:I7"/>
    <mergeCell ref="C8:I8"/>
    <mergeCell ref="C9:I9"/>
    <mergeCell ref="C13:I13"/>
    <mergeCell ref="C12:I12"/>
    <mergeCell ref="C11:I11"/>
    <mergeCell ref="C10:I10"/>
    <mergeCell ref="C14:I14"/>
    <mergeCell ref="C15:I15"/>
    <mergeCell ref="C16:I16"/>
    <mergeCell ref="C18:I18"/>
  </mergeCells>
  <phoneticPr fontId="4" type="noConversion"/>
  <printOptions horizontalCentered="1"/>
  <pageMargins left="0.39370078740157483" right="0.39370078740157483" top="0.39370078740157483" bottom="0.39370078740157483" header="0.31496062992125984" footer="0.31496062992125984"/>
  <pageSetup paperSize="9" scale="93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rgb="FFB2D1B2"/>
    <pageSetUpPr fitToPage="1"/>
  </sheetPr>
  <dimension ref="A1:F15"/>
  <sheetViews>
    <sheetView view="pageBreakPreview" zoomScale="70" zoomScaleNormal="100" zoomScaleSheetLayoutView="70" workbookViewId="0"/>
  </sheetViews>
  <sheetFormatPr defaultRowHeight="14.25" x14ac:dyDescent="0.15"/>
  <cols>
    <col min="1" max="1" width="29.5546875" style="1" customWidth="1"/>
    <col min="2" max="2" width="15.5546875" style="1" customWidth="1"/>
    <col min="3" max="3" width="14.5546875" style="1" customWidth="1"/>
    <col min="4" max="4" width="41.6640625" style="1" customWidth="1"/>
    <col min="5" max="5" width="29.5546875" style="1" customWidth="1"/>
    <col min="6" max="16384" width="8.88671875" style="1"/>
  </cols>
  <sheetData>
    <row r="1" spans="1:6" ht="59.25" customHeight="1" x14ac:dyDescent="0.15">
      <c r="E1" s="14"/>
    </row>
    <row r="2" spans="1:6" ht="85.5" customHeight="1" x14ac:dyDescent="0.15">
      <c r="A2" s="481" t="s">
        <v>377</v>
      </c>
      <c r="B2" s="481"/>
      <c r="C2" s="481"/>
      <c r="D2" s="481"/>
      <c r="E2" s="481"/>
    </row>
    <row r="3" spans="1:6" ht="67.5" customHeight="1" thickBot="1" x14ac:dyDescent="0.2"/>
    <row r="4" spans="1:6" ht="44.25" customHeight="1" x14ac:dyDescent="0.15">
      <c r="B4" s="479" t="s">
        <v>2</v>
      </c>
      <c r="C4" s="480"/>
      <c r="D4" s="16" t="s">
        <v>187</v>
      </c>
    </row>
    <row r="5" spans="1:6" ht="44.25" customHeight="1" x14ac:dyDescent="0.15">
      <c r="B5" s="477" t="s">
        <v>3</v>
      </c>
      <c r="C5" s="478"/>
      <c r="D5" s="17" t="s">
        <v>439</v>
      </c>
    </row>
    <row r="6" spans="1:6" ht="44.25" customHeight="1" x14ac:dyDescent="0.15">
      <c r="B6" s="477" t="s">
        <v>163</v>
      </c>
      <c r="C6" s="478"/>
      <c r="D6" s="17" t="s">
        <v>378</v>
      </c>
    </row>
    <row r="7" spans="1:6" ht="44.25" customHeight="1" x14ac:dyDescent="0.15">
      <c r="B7" s="477" t="s">
        <v>0</v>
      </c>
      <c r="C7" s="18" t="s">
        <v>229</v>
      </c>
      <c r="D7" s="17" t="s">
        <v>378</v>
      </c>
    </row>
    <row r="8" spans="1:6" ht="44.25" customHeight="1" thickBot="1" x14ac:dyDescent="0.2">
      <c r="B8" s="482"/>
      <c r="C8" s="19" t="s">
        <v>4</v>
      </c>
      <c r="D8" s="20" t="s">
        <v>231</v>
      </c>
    </row>
    <row r="9" spans="1:6" ht="32.25" customHeight="1" x14ac:dyDescent="0.15">
      <c r="A9" s="2"/>
      <c r="B9" s="2"/>
      <c r="C9" s="2"/>
      <c r="D9" s="2"/>
      <c r="E9" s="2"/>
    </row>
    <row r="10" spans="1:6" s="15" customFormat="1" ht="23.25" customHeight="1" x14ac:dyDescent="0.15">
      <c r="A10" s="483" t="s">
        <v>230</v>
      </c>
      <c r="B10" s="483"/>
      <c r="C10" s="483"/>
      <c r="D10" s="483"/>
      <c r="E10" s="483"/>
    </row>
    <row r="11" spans="1:6" s="15" customFormat="1" ht="23.25" customHeight="1" x14ac:dyDescent="0.15">
      <c r="A11" s="476" t="s">
        <v>228</v>
      </c>
      <c r="B11" s="476"/>
      <c r="C11" s="476"/>
      <c r="D11" s="476"/>
      <c r="E11" s="476"/>
    </row>
    <row r="12" spans="1:6" ht="39.75" customHeight="1" x14ac:dyDescent="0.15">
      <c r="A12" s="2"/>
      <c r="B12" s="2"/>
      <c r="C12" s="3"/>
      <c r="D12" s="4"/>
      <c r="E12" s="2"/>
    </row>
    <row r="13" spans="1:6" ht="45" customHeight="1" x14ac:dyDescent="0.15">
      <c r="A13" s="2"/>
      <c r="B13" s="2"/>
      <c r="C13" s="3"/>
      <c r="D13" s="4"/>
      <c r="E13" s="411" t="s">
        <v>227</v>
      </c>
    </row>
    <row r="14" spans="1:6" x14ac:dyDescent="0.15">
      <c r="A14" s="2"/>
      <c r="B14" s="2"/>
      <c r="C14" s="2"/>
      <c r="D14" s="2"/>
      <c r="E14" s="2"/>
    </row>
    <row r="15" spans="1:6" x14ac:dyDescent="0.15">
      <c r="A15" s="2"/>
      <c r="B15" s="2"/>
      <c r="C15" s="2"/>
      <c r="D15" s="2"/>
      <c r="E15" s="2"/>
      <c r="F15" s="5"/>
    </row>
  </sheetData>
  <mergeCells count="7">
    <mergeCell ref="A11:E11"/>
    <mergeCell ref="B6:C6"/>
    <mergeCell ref="B4:C4"/>
    <mergeCell ref="A2:E2"/>
    <mergeCell ref="B5:C5"/>
    <mergeCell ref="B7:B8"/>
    <mergeCell ref="A10:E10"/>
  </mergeCells>
  <phoneticPr fontId="4" type="noConversion"/>
  <printOptions horizontalCentered="1" verticalCentered="1"/>
  <pageMargins left="0.59055118110236227" right="0.59055118110236227" top="0.39370078740157483" bottom="0.39370078740157483" header="0" footer="0.19685039370078741"/>
  <pageSetup paperSize="9" scale="85" orientation="landscape" r:id="rId1"/>
  <headerFooter alignWithMargins="0"/>
  <drawing r:id="rId2"/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>
          <x14:formula1>
            <xm:f>콤보박스!$C$18:$C$20</xm:f>
          </x14:formula1>
          <xm:sqref>D5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B1:H24"/>
  <sheetViews>
    <sheetView showGridLines="0" zoomScaleNormal="100" zoomScaleSheetLayoutView="100" workbookViewId="0"/>
  </sheetViews>
  <sheetFormatPr defaultRowHeight="13.5" x14ac:dyDescent="0.15"/>
  <cols>
    <col min="1" max="1" width="2.44140625" style="33" customWidth="1"/>
    <col min="2" max="6" width="20.88671875" style="33" customWidth="1"/>
    <col min="7" max="16384" width="8.88671875" style="33"/>
  </cols>
  <sheetData>
    <row r="1" spans="2:8" ht="16.5" customHeight="1" thickBot="1" x14ac:dyDescent="0.2"/>
    <row r="2" spans="2:8" ht="24" customHeight="1" thickBot="1" x14ac:dyDescent="0.2">
      <c r="B2" s="34" t="s">
        <v>235</v>
      </c>
      <c r="C2" s="35" t="str">
        <f>표지!$D$4</f>
        <v>xxx 운용사</v>
      </c>
      <c r="D2" s="36" t="s">
        <v>232</v>
      </c>
      <c r="E2" s="37" t="s">
        <v>233</v>
      </c>
    </row>
    <row r="3" spans="2:8" s="38" customFormat="1" ht="14.25" customHeight="1" x14ac:dyDescent="0.15">
      <c r="B3" s="39"/>
      <c r="C3" s="40"/>
    </row>
    <row r="4" spans="2:8" s="38" customFormat="1" ht="21.75" customHeight="1" x14ac:dyDescent="0.15">
      <c r="B4" s="205" t="s">
        <v>6</v>
      </c>
      <c r="C4" s="79"/>
      <c r="D4" s="79"/>
      <c r="E4" s="79"/>
      <c r="F4" s="80"/>
    </row>
    <row r="5" spans="2:8" s="38" customFormat="1" ht="21.75" customHeight="1" x14ac:dyDescent="0.15">
      <c r="B5" s="227" t="s">
        <v>440</v>
      </c>
      <c r="C5" s="222"/>
      <c r="D5" s="222"/>
      <c r="E5" s="222"/>
      <c r="F5" s="223"/>
      <c r="H5" s="41"/>
    </row>
    <row r="6" spans="2:8" s="38" customFormat="1" ht="21.75" customHeight="1" x14ac:dyDescent="0.15">
      <c r="B6" s="206" t="s">
        <v>242</v>
      </c>
      <c r="C6" s="42"/>
      <c r="D6" s="42"/>
      <c r="E6" s="42"/>
      <c r="F6" s="224"/>
    </row>
    <row r="7" spans="2:8" s="38" customFormat="1" ht="21.75" customHeight="1" x14ac:dyDescent="0.15">
      <c r="B7" s="206" t="s">
        <v>243</v>
      </c>
      <c r="C7" s="42"/>
      <c r="D7" s="42"/>
      <c r="E7" s="42"/>
      <c r="F7" s="224"/>
    </row>
    <row r="8" spans="2:8" s="38" customFormat="1" ht="21.75" customHeight="1" x14ac:dyDescent="0.15">
      <c r="B8" s="228" t="s">
        <v>441</v>
      </c>
      <c r="C8" s="225"/>
      <c r="D8" s="225"/>
      <c r="E8" s="225"/>
      <c r="F8" s="226"/>
    </row>
    <row r="9" spans="2:8" s="38" customFormat="1" ht="7.5" customHeight="1" x14ac:dyDescent="0.15">
      <c r="B9" s="42"/>
      <c r="C9" s="42"/>
      <c r="D9" s="42"/>
      <c r="E9" s="42"/>
      <c r="F9" s="42"/>
    </row>
    <row r="10" spans="2:8" s="38" customFormat="1" ht="16.5" customHeight="1" thickBot="1" x14ac:dyDescent="0.2">
      <c r="C10" s="43"/>
      <c r="D10" s="44"/>
      <c r="F10" s="45" t="s">
        <v>188</v>
      </c>
    </row>
    <row r="11" spans="2:8" s="38" customFormat="1" ht="27.75" customHeight="1" thickBot="1" x14ac:dyDescent="0.2">
      <c r="B11" s="46" t="s">
        <v>178</v>
      </c>
      <c r="C11" s="47" t="s">
        <v>179</v>
      </c>
      <c r="D11" s="47" t="s">
        <v>176</v>
      </c>
      <c r="E11" s="48" t="s">
        <v>175</v>
      </c>
      <c r="F11" s="49" t="s">
        <v>234</v>
      </c>
    </row>
    <row r="12" spans="2:8" ht="27.75" customHeight="1" x14ac:dyDescent="0.15">
      <c r="B12" s="50" t="s">
        <v>177</v>
      </c>
      <c r="C12" s="51">
        <v>17000</v>
      </c>
      <c r="D12" s="52">
        <f>C12/C18</f>
        <v>0.56666666666666665</v>
      </c>
      <c r="E12" s="53" t="s">
        <v>217</v>
      </c>
      <c r="F12" s="54"/>
    </row>
    <row r="13" spans="2:8" ht="27.75" customHeight="1" x14ac:dyDescent="0.15">
      <c r="B13" s="55" t="s">
        <v>180</v>
      </c>
      <c r="C13" s="56">
        <v>300</v>
      </c>
      <c r="D13" s="57">
        <f>C13/C18</f>
        <v>0.01</v>
      </c>
      <c r="E13" s="58" t="s">
        <v>217</v>
      </c>
      <c r="F13" s="59"/>
    </row>
    <row r="14" spans="2:8" ht="27.75" customHeight="1" x14ac:dyDescent="0.15">
      <c r="B14" s="55" t="s">
        <v>181</v>
      </c>
      <c r="C14" s="56">
        <v>12700</v>
      </c>
      <c r="D14" s="57">
        <f>C14/C18</f>
        <v>0.42333333333333334</v>
      </c>
      <c r="E14" s="58" t="s">
        <v>219</v>
      </c>
      <c r="F14" s="59"/>
    </row>
    <row r="15" spans="2:8" ht="27.75" customHeight="1" x14ac:dyDescent="0.15">
      <c r="B15" s="55" t="s">
        <v>182</v>
      </c>
      <c r="C15" s="56"/>
      <c r="D15" s="57"/>
      <c r="E15" s="58"/>
      <c r="F15" s="59"/>
    </row>
    <row r="16" spans="2:8" ht="27.75" customHeight="1" x14ac:dyDescent="0.15">
      <c r="B16" s="55" t="s">
        <v>174</v>
      </c>
      <c r="C16" s="56"/>
      <c r="D16" s="57"/>
      <c r="E16" s="58"/>
      <c r="F16" s="59"/>
    </row>
    <row r="17" spans="2:6" ht="27.75" customHeight="1" thickBot="1" x14ac:dyDescent="0.2">
      <c r="B17" s="55" t="s">
        <v>247</v>
      </c>
      <c r="C17" s="60"/>
      <c r="D17" s="61"/>
      <c r="E17" s="62"/>
      <c r="F17" s="63"/>
    </row>
    <row r="18" spans="2:6" ht="27.75" customHeight="1" thickBot="1" x14ac:dyDescent="0.2">
      <c r="B18" s="64" t="s">
        <v>183</v>
      </c>
      <c r="C18" s="65">
        <f>SUM(C12:C17)</f>
        <v>30000</v>
      </c>
      <c r="D18" s="66">
        <f>SUM(D12:D17)</f>
        <v>1</v>
      </c>
      <c r="E18" s="67"/>
      <c r="F18" s="68"/>
    </row>
    <row r="19" spans="2:6" ht="16.5" customHeight="1" thickBot="1" x14ac:dyDescent="0.2">
      <c r="B19" s="69"/>
      <c r="C19" s="70"/>
      <c r="D19" s="70"/>
      <c r="E19" s="70"/>
      <c r="F19" s="70"/>
    </row>
    <row r="20" spans="2:6" ht="27.75" customHeight="1" thickBot="1" x14ac:dyDescent="0.2">
      <c r="B20" s="46" t="s">
        <v>184</v>
      </c>
      <c r="C20" s="47" t="s">
        <v>185</v>
      </c>
      <c r="D20" s="47" t="s">
        <v>186</v>
      </c>
      <c r="E20" s="47" t="s">
        <v>379</v>
      </c>
      <c r="F20" s="412" t="s">
        <v>380</v>
      </c>
    </row>
    <row r="21" spans="2:6" ht="27.75" customHeight="1" thickBot="1" x14ac:dyDescent="0.2">
      <c r="B21" s="71">
        <f>C12</f>
        <v>17000</v>
      </c>
      <c r="C21" s="72">
        <f>C18-B21</f>
        <v>13000</v>
      </c>
      <c r="D21" s="72">
        <f>SUM(B21:C21)</f>
        <v>30000</v>
      </c>
      <c r="E21" s="73">
        <f>B21/D21</f>
        <v>0.56666666666666665</v>
      </c>
      <c r="F21" s="413">
        <f>C21/B21</f>
        <v>0.76470588235294112</v>
      </c>
    </row>
    <row r="23" spans="2:6" x14ac:dyDescent="0.15">
      <c r="B23" s="74"/>
    </row>
    <row r="24" spans="2:6" x14ac:dyDescent="0.15">
      <c r="B24" s="75"/>
    </row>
  </sheetData>
  <phoneticPr fontId="4" type="noConversion"/>
  <printOptions horizontalCentered="1" verticalCentered="1"/>
  <pageMargins left="0.23622047244094491" right="0.23622047244094491" top="0.39370078740157483" bottom="0.39370078740157483" header="0.31496062992125984" footer="0.31496062992125984"/>
  <pageSetup paperSize="9" fitToHeight="0" orientation="landscape" r:id="rId1"/>
  <headerFooter alignWithMargins="0">
    <oddFooter>&amp;C1-0</oddFooter>
  </headerFooter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>
          <x14:formula1>
            <xm:f>콤보박스!$C$1:$C$2</xm:f>
          </x14:formula1>
          <xm:sqref>E12:E17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B1:F24"/>
  <sheetViews>
    <sheetView showGridLines="0" zoomScaleNormal="100" workbookViewId="0"/>
  </sheetViews>
  <sheetFormatPr defaultRowHeight="13.5" x14ac:dyDescent="0.15"/>
  <cols>
    <col min="1" max="1" width="2.44140625" style="33" customWidth="1"/>
    <col min="2" max="6" width="21.6640625" style="33" customWidth="1"/>
    <col min="7" max="16384" width="8.88671875" style="33"/>
  </cols>
  <sheetData>
    <row r="1" spans="2:6" ht="16.5" customHeight="1" thickBot="1" x14ac:dyDescent="0.2"/>
    <row r="2" spans="2:6" ht="24" customHeight="1" thickBot="1" x14ac:dyDescent="0.2">
      <c r="B2" s="34" t="s">
        <v>235</v>
      </c>
      <c r="C2" s="35" t="str">
        <f>표지!$D$4</f>
        <v>xxx 운용사</v>
      </c>
      <c r="D2" s="36" t="s">
        <v>232</v>
      </c>
      <c r="E2" s="37" t="s">
        <v>240</v>
      </c>
    </row>
    <row r="3" spans="2:6" s="38" customFormat="1" ht="14.25" customHeight="1" x14ac:dyDescent="0.15">
      <c r="B3" s="39"/>
      <c r="C3" s="77"/>
    </row>
    <row r="4" spans="2:6" s="38" customFormat="1" ht="21.75" customHeight="1" x14ac:dyDescent="0.15">
      <c r="B4" s="229" t="s">
        <v>6</v>
      </c>
      <c r="C4" s="230"/>
      <c r="D4" s="230"/>
      <c r="E4" s="230"/>
      <c r="F4" s="231"/>
    </row>
    <row r="5" spans="2:6" s="38" customFormat="1" ht="21.75" customHeight="1" x14ac:dyDescent="0.15">
      <c r="B5" s="133" t="s">
        <v>442</v>
      </c>
      <c r="C5" s="232"/>
      <c r="D5" s="232"/>
      <c r="E5" s="232"/>
      <c r="F5" s="233"/>
    </row>
    <row r="6" spans="2:6" s="38" customFormat="1" ht="21.75" customHeight="1" x14ac:dyDescent="0.15">
      <c r="B6" s="234" t="s">
        <v>252</v>
      </c>
      <c r="C6" s="235"/>
      <c r="D6" s="235"/>
      <c r="E6" s="235"/>
      <c r="F6" s="236"/>
    </row>
    <row r="7" spans="2:6" s="38" customFormat="1" ht="6" customHeight="1" x14ac:dyDescent="0.15">
      <c r="B7" s="39"/>
      <c r="C7" s="77"/>
    </row>
    <row r="8" spans="2:6" ht="14.25" thickBot="1" x14ac:dyDescent="0.2">
      <c r="F8" s="45" t="s">
        <v>188</v>
      </c>
    </row>
    <row r="9" spans="2:6" ht="24" customHeight="1" x14ac:dyDescent="0.15">
      <c r="B9" s="165" t="s">
        <v>7</v>
      </c>
      <c r="C9" s="192">
        <v>2013</v>
      </c>
      <c r="D9" s="192">
        <v>2014</v>
      </c>
      <c r="E9" s="192">
        <v>2015</v>
      </c>
      <c r="F9" s="196" t="s">
        <v>241</v>
      </c>
    </row>
    <row r="10" spans="2:6" ht="29.25" customHeight="1" x14ac:dyDescent="0.15">
      <c r="B10" s="193" t="s">
        <v>8</v>
      </c>
      <c r="C10" s="202"/>
      <c r="D10" s="202"/>
      <c r="E10" s="202"/>
      <c r="F10" s="197"/>
    </row>
    <row r="11" spans="2:6" ht="29.25" customHeight="1" x14ac:dyDescent="0.15">
      <c r="B11" s="193" t="s">
        <v>9</v>
      </c>
      <c r="C11" s="202"/>
      <c r="D11" s="202"/>
      <c r="E11" s="202"/>
      <c r="F11" s="197"/>
    </row>
    <row r="12" spans="2:6" ht="29.25" customHeight="1" x14ac:dyDescent="0.15">
      <c r="B12" s="193" t="s">
        <v>10</v>
      </c>
      <c r="C12" s="202">
        <f>C14+C13</f>
        <v>0</v>
      </c>
      <c r="D12" s="202">
        <f>D14+D13</f>
        <v>0</v>
      </c>
      <c r="E12" s="202">
        <f>E14+E13</f>
        <v>0</v>
      </c>
      <c r="F12" s="197"/>
    </row>
    <row r="13" spans="2:6" ht="29.25" customHeight="1" x14ac:dyDescent="0.15">
      <c r="B13" s="193" t="s">
        <v>11</v>
      </c>
      <c r="C13" s="202"/>
      <c r="D13" s="202"/>
      <c r="E13" s="202"/>
      <c r="F13" s="197"/>
    </row>
    <row r="14" spans="2:6" ht="29.25" customHeight="1" x14ac:dyDescent="0.15">
      <c r="B14" s="193" t="s">
        <v>12</v>
      </c>
      <c r="C14" s="202"/>
      <c r="D14" s="202"/>
      <c r="E14" s="202"/>
      <c r="F14" s="197"/>
    </row>
    <row r="15" spans="2:6" ht="29.25" customHeight="1" x14ac:dyDescent="0.15">
      <c r="B15" s="193" t="s">
        <v>13</v>
      </c>
      <c r="C15" s="202"/>
      <c r="D15" s="202"/>
      <c r="E15" s="202"/>
      <c r="F15" s="197"/>
    </row>
    <row r="16" spans="2:6" ht="29.25" customHeight="1" x14ac:dyDescent="0.15">
      <c r="B16" s="193" t="s">
        <v>14</v>
      </c>
      <c r="C16" s="202"/>
      <c r="D16" s="202"/>
      <c r="E16" s="202"/>
      <c r="F16" s="197"/>
    </row>
    <row r="17" spans="2:6" ht="29.25" customHeight="1" x14ac:dyDescent="0.15">
      <c r="B17" s="193" t="s">
        <v>15</v>
      </c>
      <c r="C17" s="202"/>
      <c r="D17" s="202"/>
      <c r="E17" s="202"/>
      <c r="F17" s="197"/>
    </row>
    <row r="18" spans="2:6" ht="33.75" customHeight="1" x14ac:dyDescent="0.15">
      <c r="B18" s="198" t="s">
        <v>244</v>
      </c>
      <c r="C18" s="203" t="e">
        <f>C15/C16</f>
        <v>#DIV/0!</v>
      </c>
      <c r="D18" s="203" t="e">
        <f>D15/D16</f>
        <v>#DIV/0!</v>
      </c>
      <c r="E18" s="203" t="e">
        <f>E15/E16</f>
        <v>#DIV/0!</v>
      </c>
      <c r="F18" s="199"/>
    </row>
    <row r="19" spans="2:6" ht="33.75" customHeight="1" x14ac:dyDescent="0.15">
      <c r="B19" s="198" t="s">
        <v>248</v>
      </c>
      <c r="C19" s="203" t="e">
        <f>C17/C14</f>
        <v>#DIV/0!</v>
      </c>
      <c r="D19" s="203" t="e">
        <f>D17/D14</f>
        <v>#DIV/0!</v>
      </c>
      <c r="E19" s="203" t="e">
        <f>E17/E14</f>
        <v>#DIV/0!</v>
      </c>
      <c r="F19" s="199"/>
    </row>
    <row r="20" spans="2:6" ht="33.75" customHeight="1" x14ac:dyDescent="0.15">
      <c r="B20" s="198" t="s">
        <v>245</v>
      </c>
      <c r="C20" s="203" t="e">
        <f>C13/C14</f>
        <v>#DIV/0!</v>
      </c>
      <c r="D20" s="203" t="e">
        <f>D13/D14</f>
        <v>#DIV/0!</v>
      </c>
      <c r="E20" s="203" t="e">
        <f>E13/E14</f>
        <v>#DIV/0!</v>
      </c>
      <c r="F20" s="199"/>
    </row>
    <row r="21" spans="2:6" ht="33.75" customHeight="1" thickBot="1" x14ac:dyDescent="0.2">
      <c r="B21" s="200" t="s">
        <v>246</v>
      </c>
      <c r="C21" s="204" t="e">
        <f>C10/C11</f>
        <v>#DIV/0!</v>
      </c>
      <c r="D21" s="204" t="e">
        <f>D10/D11</f>
        <v>#DIV/0!</v>
      </c>
      <c r="E21" s="204" t="e">
        <f>E10/E11</f>
        <v>#DIV/0!</v>
      </c>
      <c r="F21" s="201"/>
    </row>
    <row r="23" spans="2:6" x14ac:dyDescent="0.15">
      <c r="B23" s="74"/>
    </row>
    <row r="24" spans="2:6" x14ac:dyDescent="0.15">
      <c r="B24" s="75"/>
    </row>
  </sheetData>
  <phoneticPr fontId="4" type="noConversion"/>
  <printOptions horizontalCentered="1"/>
  <pageMargins left="0.39370078740157483" right="0.39370078740157483" top="0.39370078740157483" bottom="0.39370078740157483" header="0.31496062992125984" footer="0.31496062992125984"/>
  <pageSetup paperSize="9" fitToHeight="0" orientation="landscape" r:id="rId1"/>
  <headerFooter alignWithMargins="0">
    <oddFooter>&amp;C 1-1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F16"/>
  <sheetViews>
    <sheetView showGridLines="0" zoomScaleNormal="100" workbookViewId="0"/>
  </sheetViews>
  <sheetFormatPr defaultRowHeight="13.5" x14ac:dyDescent="0.15"/>
  <cols>
    <col min="1" max="1" width="2.44140625" style="33" customWidth="1"/>
    <col min="2" max="5" width="19.109375" style="33" customWidth="1"/>
    <col min="6" max="6" width="32.77734375" style="33" customWidth="1"/>
    <col min="7" max="16384" width="8.88671875" style="33"/>
  </cols>
  <sheetData>
    <row r="1" spans="1:6" ht="16.5" customHeight="1" thickBot="1" x14ac:dyDescent="0.2">
      <c r="A1" s="38"/>
    </row>
    <row r="2" spans="1:6" ht="24" customHeight="1" thickBot="1" x14ac:dyDescent="0.2">
      <c r="B2" s="34" t="s">
        <v>235</v>
      </c>
      <c r="C2" s="35" t="str">
        <f>표지!$D$4</f>
        <v>xxx 운용사</v>
      </c>
      <c r="D2" s="36" t="s">
        <v>232</v>
      </c>
      <c r="E2" s="37" t="s">
        <v>249</v>
      </c>
    </row>
    <row r="3" spans="1:6" s="38" customFormat="1" ht="14.25" customHeight="1" x14ac:dyDescent="0.15">
      <c r="B3" s="39"/>
      <c r="C3" s="77"/>
    </row>
    <row r="4" spans="1:6" s="38" customFormat="1" ht="22.5" customHeight="1" x14ac:dyDescent="0.15">
      <c r="B4" s="205" t="s">
        <v>6</v>
      </c>
      <c r="C4" s="183"/>
      <c r="D4" s="184"/>
      <c r="E4" s="184"/>
      <c r="F4" s="185"/>
    </row>
    <row r="5" spans="1:6" s="38" customFormat="1" ht="22.5" customHeight="1" x14ac:dyDescent="0.15">
      <c r="B5" s="206" t="s">
        <v>445</v>
      </c>
      <c r="C5" s="77"/>
      <c r="D5" s="186"/>
      <c r="E5" s="186"/>
      <c r="F5" s="187"/>
    </row>
    <row r="6" spans="1:6" s="38" customFormat="1" ht="22.5" customHeight="1" x14ac:dyDescent="0.15">
      <c r="B6" s="228" t="s">
        <v>427</v>
      </c>
      <c r="C6" s="188"/>
      <c r="D6" s="189"/>
      <c r="E6" s="189"/>
      <c r="F6" s="190"/>
    </row>
    <row r="7" spans="1:6" ht="14.25" thickBot="1" x14ac:dyDescent="0.2">
      <c r="F7" s="45"/>
    </row>
    <row r="8" spans="1:6" ht="30" customHeight="1" x14ac:dyDescent="0.15">
      <c r="B8" s="191" t="s">
        <v>58</v>
      </c>
      <c r="C8" s="192" t="s">
        <v>54</v>
      </c>
      <c r="D8" s="192" t="s">
        <v>55</v>
      </c>
      <c r="E8" s="488" t="s">
        <v>250</v>
      </c>
      <c r="F8" s="489"/>
    </row>
    <row r="9" spans="1:6" ht="30" customHeight="1" x14ac:dyDescent="0.15">
      <c r="B9" s="193" t="s">
        <v>53</v>
      </c>
      <c r="C9" s="129">
        <v>36526</v>
      </c>
      <c r="D9" s="129">
        <v>36526</v>
      </c>
      <c r="E9" s="486"/>
      <c r="F9" s="487"/>
    </row>
    <row r="10" spans="1:6" ht="30" customHeight="1" x14ac:dyDescent="0.15">
      <c r="B10" s="193" t="s">
        <v>56</v>
      </c>
      <c r="C10" s="129">
        <v>36526</v>
      </c>
      <c r="D10" s="129">
        <v>36526</v>
      </c>
      <c r="E10" s="486"/>
      <c r="F10" s="487"/>
    </row>
    <row r="11" spans="1:6" ht="30" customHeight="1" x14ac:dyDescent="0.15">
      <c r="B11" s="193"/>
      <c r="C11" s="129">
        <v>36526</v>
      </c>
      <c r="D11" s="129">
        <v>36526</v>
      </c>
      <c r="E11" s="486"/>
      <c r="F11" s="487"/>
    </row>
    <row r="12" spans="1:6" ht="30" customHeight="1" x14ac:dyDescent="0.15">
      <c r="B12" s="193"/>
      <c r="C12" s="129">
        <v>36526</v>
      </c>
      <c r="D12" s="129">
        <v>36526</v>
      </c>
      <c r="E12" s="486"/>
      <c r="F12" s="487"/>
    </row>
    <row r="13" spans="1:6" ht="30" customHeight="1" x14ac:dyDescent="0.15">
      <c r="B13" s="193"/>
      <c r="C13" s="129">
        <v>36526</v>
      </c>
      <c r="D13" s="129">
        <v>36526</v>
      </c>
      <c r="E13" s="486"/>
      <c r="F13" s="487"/>
    </row>
    <row r="14" spans="1:6" ht="30" customHeight="1" thickBot="1" x14ac:dyDescent="0.2">
      <c r="B14" s="194"/>
      <c r="C14" s="195">
        <v>36526</v>
      </c>
      <c r="D14" s="195">
        <v>36526</v>
      </c>
      <c r="E14" s="484"/>
      <c r="F14" s="485"/>
    </row>
    <row r="16" spans="1:6" x14ac:dyDescent="0.15">
      <c r="B16" s="74"/>
    </row>
  </sheetData>
  <mergeCells count="7">
    <mergeCell ref="E14:F14"/>
    <mergeCell ref="E12:F12"/>
    <mergeCell ref="E13:F13"/>
    <mergeCell ref="E8:F8"/>
    <mergeCell ref="E9:F9"/>
    <mergeCell ref="E10:F10"/>
    <mergeCell ref="E11:F11"/>
  </mergeCells>
  <phoneticPr fontId="4" type="noConversion"/>
  <printOptions horizontalCentered="1"/>
  <pageMargins left="0.39370078740157483" right="0.39370078740157483" top="0.39370078740157483" bottom="0.39370078740157483" header="0.31496062992125984" footer="0.31496062992125984"/>
  <pageSetup paperSize="9" fitToHeight="0" orientation="landscape" r:id="rId1"/>
  <headerFooter alignWithMargins="0">
    <oddFooter>&amp;C1-2</oddFooter>
  </headerFooter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>
          <x14:formula1>
            <xm:f>콤보박스!$A$1:$A$6</xm:f>
          </x14:formula1>
          <xm:sqref>B9:B14</xm:sqref>
        </x14:dataValidation>
      </x14:dataValidation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4222"/>
    <pageSetUpPr fitToPage="1"/>
  </sheetPr>
  <dimension ref="A1:S33"/>
  <sheetViews>
    <sheetView showGridLines="0" zoomScale="80" zoomScaleNormal="80" workbookViewId="0"/>
  </sheetViews>
  <sheetFormatPr defaultColWidth="8.88671875" defaultRowHeight="12" customHeight="1" x14ac:dyDescent="0.15"/>
  <cols>
    <col min="1" max="1" width="2.109375" style="113" customWidth="1"/>
    <col min="2" max="2" width="11.77734375" style="113" customWidth="1"/>
    <col min="3" max="3" width="19.109375" style="113" customWidth="1"/>
    <col min="4" max="4" width="14.88671875" style="113" customWidth="1"/>
    <col min="5" max="5" width="11.21875" style="113" customWidth="1"/>
    <col min="6" max="7" width="10.5546875" style="113" customWidth="1"/>
    <col min="8" max="8" width="20.88671875" style="113" customWidth="1"/>
    <col min="9" max="9" width="5.88671875" style="113" customWidth="1"/>
    <col min="10" max="10" width="20.88671875" style="113" customWidth="1"/>
    <col min="11" max="11" width="5.88671875" style="113" customWidth="1"/>
    <col min="12" max="13" width="10.77734375" style="113" customWidth="1"/>
    <col min="14" max="14" width="8.88671875" style="113" customWidth="1"/>
    <col min="15" max="15" width="10.44140625" style="113" customWidth="1"/>
    <col min="16" max="16" width="8.21875" style="113" bestFit="1" customWidth="1"/>
    <col min="17" max="16384" width="8.88671875" style="113"/>
  </cols>
  <sheetData>
    <row r="1" spans="1:19" ht="12" customHeight="1" thickBot="1" x14ac:dyDescent="0.2"/>
    <row r="2" spans="1:19" s="33" customFormat="1" ht="24" customHeight="1" thickBot="1" x14ac:dyDescent="0.2">
      <c r="B2" s="34" t="s">
        <v>235</v>
      </c>
      <c r="C2" s="490" t="str">
        <f>표지!$D$4</f>
        <v>xxx 운용사</v>
      </c>
      <c r="D2" s="491"/>
      <c r="E2" s="36" t="s">
        <v>232</v>
      </c>
      <c r="F2" s="490" t="s">
        <v>372</v>
      </c>
      <c r="G2" s="492"/>
      <c r="H2" s="491"/>
    </row>
    <row r="3" spans="1:19" ht="12" customHeight="1" x14ac:dyDescent="0.15">
      <c r="B3" s="114"/>
      <c r="C3" s="114"/>
      <c r="D3" s="114"/>
    </row>
    <row r="4" spans="1:19" ht="20.25" customHeight="1" x14ac:dyDescent="0.15">
      <c r="B4" s="205" t="s">
        <v>6</v>
      </c>
      <c r="C4" s="115"/>
      <c r="D4" s="174"/>
      <c r="E4" s="116"/>
      <c r="F4" s="116"/>
      <c r="G4" s="116"/>
      <c r="H4" s="116"/>
      <c r="I4" s="116"/>
      <c r="J4" s="116"/>
      <c r="K4" s="116"/>
      <c r="L4" s="116"/>
      <c r="M4" s="116"/>
      <c r="N4" s="116"/>
      <c r="O4" s="117"/>
      <c r="P4" s="120"/>
      <c r="Q4" s="120"/>
    </row>
    <row r="5" spans="1:19" s="76" customFormat="1" ht="20.25" customHeight="1" x14ac:dyDescent="0.15">
      <c r="A5" s="78"/>
      <c r="B5" s="209" t="s">
        <v>443</v>
      </c>
      <c r="C5" s="144"/>
      <c r="D5" s="144"/>
      <c r="E5" s="144"/>
      <c r="F5" s="144"/>
      <c r="G5" s="144"/>
      <c r="H5" s="144"/>
      <c r="I5" s="144"/>
      <c r="J5" s="81"/>
      <c r="K5" s="144"/>
      <c r="L5" s="81"/>
      <c r="M5" s="144"/>
      <c r="N5" s="144"/>
      <c r="O5" s="145"/>
    </row>
    <row r="6" spans="1:19" s="76" customFormat="1" ht="20.25" customHeight="1" x14ac:dyDescent="0.15">
      <c r="A6" s="78"/>
      <c r="B6" s="209" t="s">
        <v>444</v>
      </c>
      <c r="C6" s="144"/>
      <c r="D6" s="144"/>
      <c r="E6" s="144"/>
      <c r="F6" s="144"/>
      <c r="G6" s="144"/>
      <c r="H6" s="144"/>
      <c r="I6" s="144"/>
      <c r="J6" s="81"/>
      <c r="K6" s="144"/>
      <c r="L6" s="81"/>
      <c r="M6" s="144"/>
      <c r="N6" s="144"/>
      <c r="O6" s="145"/>
    </row>
    <row r="7" spans="1:19" ht="20.25" customHeight="1" x14ac:dyDescent="0.15">
      <c r="B7" s="118" t="s">
        <v>255</v>
      </c>
      <c r="C7" s="177"/>
      <c r="D7" s="119"/>
      <c r="E7" s="120"/>
      <c r="F7" s="120"/>
      <c r="G7" s="120"/>
      <c r="H7" s="120"/>
      <c r="I7" s="120"/>
      <c r="J7" s="120"/>
      <c r="K7" s="120"/>
      <c r="L7" s="120"/>
      <c r="M7" s="120"/>
      <c r="N7" s="120"/>
      <c r="O7" s="121"/>
      <c r="P7" s="120"/>
      <c r="Q7" s="120"/>
    </row>
    <row r="8" spans="1:19" ht="20.25" customHeight="1" x14ac:dyDescent="0.15">
      <c r="B8" s="210" t="s">
        <v>251</v>
      </c>
      <c r="C8" s="178"/>
      <c r="D8" s="122"/>
      <c r="E8" s="123"/>
      <c r="F8" s="123"/>
      <c r="G8" s="123"/>
      <c r="H8" s="123"/>
      <c r="I8" s="123"/>
      <c r="J8" s="123"/>
      <c r="K8" s="123"/>
      <c r="L8" s="123"/>
      <c r="M8" s="123"/>
      <c r="N8" s="123"/>
      <c r="O8" s="124"/>
      <c r="P8" s="120"/>
      <c r="Q8" s="120"/>
    </row>
    <row r="9" spans="1:19" ht="5.25" customHeight="1" x14ac:dyDescent="0.15">
      <c r="B9" s="119"/>
      <c r="C9" s="119"/>
      <c r="D9" s="119"/>
      <c r="E9" s="120"/>
      <c r="F9" s="120"/>
      <c r="G9" s="120"/>
      <c r="H9" s="120"/>
      <c r="I9" s="120"/>
      <c r="J9" s="120"/>
      <c r="K9" s="120"/>
      <c r="L9" s="120"/>
      <c r="M9" s="120"/>
      <c r="N9" s="120"/>
      <c r="O9" s="120"/>
    </row>
    <row r="10" spans="1:19" ht="17.25" customHeight="1" thickBot="1" x14ac:dyDescent="0.2">
      <c r="B10" s="87"/>
      <c r="C10" s="87"/>
      <c r="D10" s="114"/>
      <c r="G10" s="87"/>
      <c r="O10" s="149" t="s">
        <v>207</v>
      </c>
      <c r="Q10" s="87"/>
    </row>
    <row r="11" spans="1:19" s="76" customFormat="1" ht="28.5" customHeight="1" x14ac:dyDescent="0.15">
      <c r="B11" s="495" t="s">
        <v>16</v>
      </c>
      <c r="C11" s="497" t="s">
        <v>38</v>
      </c>
      <c r="D11" s="497" t="s">
        <v>17</v>
      </c>
      <c r="E11" s="497" t="s">
        <v>435</v>
      </c>
      <c r="F11" s="497" t="s">
        <v>18</v>
      </c>
      <c r="G11" s="497" t="s">
        <v>19</v>
      </c>
      <c r="H11" s="497" t="s">
        <v>254</v>
      </c>
      <c r="I11" s="497"/>
      <c r="J11" s="499" t="s">
        <v>253</v>
      </c>
      <c r="K11" s="499"/>
      <c r="L11" s="499" t="s">
        <v>398</v>
      </c>
      <c r="M11" s="499"/>
      <c r="N11" s="497" t="s">
        <v>208</v>
      </c>
      <c r="O11" s="493" t="s">
        <v>209</v>
      </c>
      <c r="P11" s="113"/>
      <c r="Q11" s="113"/>
      <c r="R11" s="113"/>
      <c r="S11" s="87"/>
    </row>
    <row r="12" spans="1:19" s="76" customFormat="1" ht="28.5" customHeight="1" x14ac:dyDescent="0.15">
      <c r="B12" s="496"/>
      <c r="C12" s="498"/>
      <c r="D12" s="498"/>
      <c r="E12" s="498"/>
      <c r="F12" s="498"/>
      <c r="G12" s="498"/>
      <c r="H12" s="179" t="s">
        <v>20</v>
      </c>
      <c r="I12" s="179" t="s">
        <v>21</v>
      </c>
      <c r="J12" s="179" t="s">
        <v>20</v>
      </c>
      <c r="K12" s="179" t="s">
        <v>22</v>
      </c>
      <c r="L12" s="179" t="s">
        <v>400</v>
      </c>
      <c r="M12" s="179" t="s">
        <v>399</v>
      </c>
      <c r="N12" s="498"/>
      <c r="O12" s="494"/>
      <c r="P12" s="113"/>
      <c r="Q12" s="113"/>
      <c r="R12" s="113"/>
      <c r="S12" s="87"/>
    </row>
    <row r="13" spans="1:19" s="76" customFormat="1" ht="16.5" customHeight="1" x14ac:dyDescent="0.15">
      <c r="A13" s="150"/>
      <c r="B13" s="296" t="s">
        <v>23</v>
      </c>
      <c r="C13" s="297"/>
      <c r="D13" s="298" t="s">
        <v>26</v>
      </c>
      <c r="E13" s="299">
        <v>36526</v>
      </c>
      <c r="F13" s="299">
        <v>39813</v>
      </c>
      <c r="G13" s="300">
        <v>25000</v>
      </c>
      <c r="H13" s="301" t="s">
        <v>210</v>
      </c>
      <c r="I13" s="302">
        <v>3</v>
      </c>
      <c r="J13" s="301" t="s">
        <v>160</v>
      </c>
      <c r="K13" s="302">
        <v>1</v>
      </c>
      <c r="L13" s="414"/>
      <c r="M13" s="415" t="s">
        <v>401</v>
      </c>
      <c r="N13" s="303">
        <f>K13/I13</f>
        <v>0.33333333333333331</v>
      </c>
      <c r="O13" s="304"/>
      <c r="P13" s="113"/>
      <c r="Q13" s="113"/>
      <c r="R13" s="113"/>
    </row>
    <row r="14" spans="1:19" s="76" customFormat="1" ht="16.5" customHeight="1" x14ac:dyDescent="0.15">
      <c r="A14" s="150"/>
      <c r="B14" s="251" t="s">
        <v>23</v>
      </c>
      <c r="C14" s="151"/>
      <c r="D14" s="128" t="s">
        <v>27</v>
      </c>
      <c r="E14" s="129">
        <v>36526</v>
      </c>
      <c r="F14" s="129">
        <v>39813</v>
      </c>
      <c r="G14" s="217">
        <v>25000</v>
      </c>
      <c r="H14" s="305"/>
      <c r="I14" s="220"/>
      <c r="J14" s="305"/>
      <c r="K14" s="220"/>
      <c r="L14" s="416"/>
      <c r="M14" s="417"/>
      <c r="N14" s="306" t="e">
        <f t="shared" ref="N14:N19" si="0">K14/I14</f>
        <v>#DIV/0!</v>
      </c>
      <c r="O14" s="307"/>
      <c r="P14" s="113"/>
      <c r="Q14" s="113"/>
      <c r="R14" s="113"/>
    </row>
    <row r="15" spans="1:19" s="76" customFormat="1" ht="16.5" customHeight="1" x14ac:dyDescent="0.15">
      <c r="A15" s="150"/>
      <c r="B15" s="251" t="s">
        <v>23</v>
      </c>
      <c r="C15" s="151"/>
      <c r="D15" s="128" t="s">
        <v>28</v>
      </c>
      <c r="E15" s="129">
        <v>36526</v>
      </c>
      <c r="F15" s="129" t="s">
        <v>211</v>
      </c>
      <c r="G15" s="217">
        <v>25000</v>
      </c>
      <c r="H15" s="305"/>
      <c r="I15" s="220"/>
      <c r="J15" s="305"/>
      <c r="K15" s="220"/>
      <c r="L15" s="416"/>
      <c r="M15" s="417"/>
      <c r="N15" s="306" t="e">
        <f t="shared" si="0"/>
        <v>#DIV/0!</v>
      </c>
      <c r="O15" s="307"/>
      <c r="P15" s="113"/>
      <c r="Q15" s="113"/>
      <c r="R15" s="113"/>
    </row>
    <row r="16" spans="1:19" s="76" customFormat="1" ht="16.5" customHeight="1" x14ac:dyDescent="0.15">
      <c r="A16" s="150"/>
      <c r="B16" s="251" t="s">
        <v>23</v>
      </c>
      <c r="C16" s="151"/>
      <c r="D16" s="128" t="s">
        <v>29</v>
      </c>
      <c r="E16" s="129">
        <v>36526</v>
      </c>
      <c r="F16" s="129" t="s">
        <v>212</v>
      </c>
      <c r="G16" s="217">
        <v>25000</v>
      </c>
      <c r="H16" s="305"/>
      <c r="I16" s="220"/>
      <c r="J16" s="305"/>
      <c r="K16" s="220"/>
      <c r="L16" s="416"/>
      <c r="M16" s="417"/>
      <c r="N16" s="306" t="e">
        <f t="shared" si="0"/>
        <v>#DIV/0!</v>
      </c>
      <c r="O16" s="307"/>
      <c r="P16" s="113"/>
      <c r="Q16" s="113"/>
      <c r="R16" s="113"/>
    </row>
    <row r="17" spans="1:18" s="76" customFormat="1" ht="16.5" customHeight="1" x14ac:dyDescent="0.15">
      <c r="A17" s="150"/>
      <c r="B17" s="251" t="s">
        <v>24</v>
      </c>
      <c r="C17" s="151"/>
      <c r="D17" s="128" t="s">
        <v>30</v>
      </c>
      <c r="E17" s="129">
        <v>36526</v>
      </c>
      <c r="F17" s="129">
        <v>39813</v>
      </c>
      <c r="G17" s="217">
        <v>25000</v>
      </c>
      <c r="H17" s="305"/>
      <c r="I17" s="220"/>
      <c r="J17" s="305"/>
      <c r="K17" s="220"/>
      <c r="L17" s="416"/>
      <c r="M17" s="417"/>
      <c r="N17" s="306" t="e">
        <f t="shared" si="0"/>
        <v>#DIV/0!</v>
      </c>
      <c r="O17" s="307"/>
      <c r="P17" s="113"/>
      <c r="Q17" s="113"/>
      <c r="R17" s="113"/>
    </row>
    <row r="18" spans="1:18" s="76" customFormat="1" ht="16.5" customHeight="1" x14ac:dyDescent="0.15">
      <c r="A18" s="150"/>
      <c r="B18" s="251" t="s">
        <v>24</v>
      </c>
      <c r="C18" s="151"/>
      <c r="D18" s="128" t="s">
        <v>31</v>
      </c>
      <c r="E18" s="129">
        <v>36526</v>
      </c>
      <c r="F18" s="129">
        <v>39813</v>
      </c>
      <c r="G18" s="217">
        <v>25000</v>
      </c>
      <c r="H18" s="305"/>
      <c r="I18" s="220"/>
      <c r="J18" s="305"/>
      <c r="K18" s="220"/>
      <c r="L18" s="416"/>
      <c r="M18" s="417"/>
      <c r="N18" s="306" t="e">
        <f t="shared" si="0"/>
        <v>#DIV/0!</v>
      </c>
      <c r="O18" s="307"/>
      <c r="P18" s="113"/>
      <c r="Q18" s="113"/>
      <c r="R18" s="113"/>
    </row>
    <row r="19" spans="1:18" s="76" customFormat="1" ht="16.5" customHeight="1" x14ac:dyDescent="0.15">
      <c r="A19" s="150"/>
      <c r="B19" s="251" t="s">
        <v>24</v>
      </c>
      <c r="C19" s="151"/>
      <c r="D19" s="128" t="s">
        <v>32</v>
      </c>
      <c r="E19" s="129">
        <v>36526</v>
      </c>
      <c r="F19" s="129">
        <v>39813</v>
      </c>
      <c r="G19" s="217">
        <v>25000</v>
      </c>
      <c r="H19" s="305"/>
      <c r="I19" s="220"/>
      <c r="J19" s="305"/>
      <c r="K19" s="220"/>
      <c r="L19" s="416"/>
      <c r="M19" s="417"/>
      <c r="N19" s="306" t="e">
        <f t="shared" si="0"/>
        <v>#DIV/0!</v>
      </c>
      <c r="O19" s="307"/>
      <c r="P19" s="113"/>
      <c r="Q19" s="113"/>
      <c r="R19" s="113"/>
    </row>
    <row r="20" spans="1:18" s="76" customFormat="1" ht="16.5" customHeight="1" x14ac:dyDescent="0.15">
      <c r="A20" s="150"/>
      <c r="B20" s="251"/>
      <c r="C20" s="151"/>
      <c r="D20" s="128"/>
      <c r="E20" s="129"/>
      <c r="F20" s="129"/>
      <c r="G20" s="217"/>
      <c r="H20" s="305"/>
      <c r="I20" s="220"/>
      <c r="J20" s="305"/>
      <c r="K20" s="220"/>
      <c r="L20" s="416"/>
      <c r="M20" s="417"/>
      <c r="N20" s="246"/>
      <c r="O20" s="308"/>
      <c r="P20" s="113"/>
      <c r="Q20" s="113"/>
      <c r="R20" s="113"/>
    </row>
    <row r="21" spans="1:18" s="76" customFormat="1" ht="16.5" customHeight="1" x14ac:dyDescent="0.15">
      <c r="A21" s="150"/>
      <c r="B21" s="251"/>
      <c r="C21" s="151"/>
      <c r="D21" s="128"/>
      <c r="E21" s="129"/>
      <c r="F21" s="129"/>
      <c r="G21" s="217"/>
      <c r="H21" s="305"/>
      <c r="I21" s="220"/>
      <c r="J21" s="305"/>
      <c r="K21" s="220"/>
      <c r="L21" s="416"/>
      <c r="M21" s="417"/>
      <c r="N21" s="246"/>
      <c r="O21" s="308"/>
      <c r="P21" s="113"/>
      <c r="Q21" s="113"/>
      <c r="R21" s="113"/>
    </row>
    <row r="22" spans="1:18" s="76" customFormat="1" ht="16.5" customHeight="1" x14ac:dyDescent="0.15">
      <c r="A22" s="150"/>
      <c r="B22" s="251"/>
      <c r="C22" s="151"/>
      <c r="D22" s="128"/>
      <c r="E22" s="129"/>
      <c r="F22" s="129"/>
      <c r="G22" s="217"/>
      <c r="H22" s="305"/>
      <c r="I22" s="220"/>
      <c r="J22" s="305"/>
      <c r="K22" s="220"/>
      <c r="L22" s="416"/>
      <c r="M22" s="417"/>
      <c r="N22" s="246"/>
      <c r="O22" s="308"/>
      <c r="P22" s="113"/>
      <c r="Q22" s="113"/>
      <c r="R22" s="113"/>
    </row>
    <row r="23" spans="1:18" s="76" customFormat="1" ht="16.5" customHeight="1" x14ac:dyDescent="0.15">
      <c r="A23" s="150"/>
      <c r="B23" s="251"/>
      <c r="C23" s="151"/>
      <c r="D23" s="128"/>
      <c r="E23" s="129"/>
      <c r="F23" s="129"/>
      <c r="G23" s="217"/>
      <c r="H23" s="305"/>
      <c r="I23" s="220"/>
      <c r="J23" s="305"/>
      <c r="K23" s="220"/>
      <c r="L23" s="416"/>
      <c r="M23" s="417"/>
      <c r="N23" s="246"/>
      <c r="O23" s="308"/>
      <c r="P23" s="113"/>
      <c r="Q23" s="113"/>
      <c r="R23" s="113"/>
    </row>
    <row r="24" spans="1:18" s="76" customFormat="1" ht="16.5" customHeight="1" x14ac:dyDescent="0.15">
      <c r="A24" s="150"/>
      <c r="B24" s="251"/>
      <c r="C24" s="151"/>
      <c r="D24" s="128"/>
      <c r="E24" s="129"/>
      <c r="F24" s="129"/>
      <c r="G24" s="217"/>
      <c r="H24" s="305"/>
      <c r="I24" s="220"/>
      <c r="J24" s="305"/>
      <c r="K24" s="220"/>
      <c r="L24" s="416"/>
      <c r="M24" s="417"/>
      <c r="N24" s="246"/>
      <c r="O24" s="308"/>
      <c r="P24" s="113"/>
      <c r="Q24" s="113"/>
      <c r="R24" s="113"/>
    </row>
    <row r="25" spans="1:18" s="76" customFormat="1" ht="16.5" customHeight="1" x14ac:dyDescent="0.15">
      <c r="A25" s="150"/>
      <c r="B25" s="251"/>
      <c r="C25" s="151"/>
      <c r="D25" s="128"/>
      <c r="E25" s="129"/>
      <c r="F25" s="129"/>
      <c r="G25" s="217"/>
      <c r="H25" s="305"/>
      <c r="I25" s="220"/>
      <c r="J25" s="305"/>
      <c r="K25" s="220"/>
      <c r="L25" s="416"/>
      <c r="M25" s="417"/>
      <c r="N25" s="246"/>
      <c r="O25" s="308"/>
      <c r="P25" s="113"/>
      <c r="Q25" s="113"/>
      <c r="R25" s="113"/>
    </row>
    <row r="26" spans="1:18" s="76" customFormat="1" ht="16.5" customHeight="1" x14ac:dyDescent="0.15">
      <c r="A26" s="150"/>
      <c r="B26" s="251"/>
      <c r="C26" s="151"/>
      <c r="D26" s="128"/>
      <c r="E26" s="129"/>
      <c r="F26" s="129"/>
      <c r="G26" s="217"/>
      <c r="H26" s="305"/>
      <c r="I26" s="220"/>
      <c r="J26" s="305"/>
      <c r="K26" s="220"/>
      <c r="L26" s="416"/>
      <c r="M26" s="417"/>
      <c r="N26" s="246"/>
      <c r="O26" s="308"/>
      <c r="P26" s="113"/>
      <c r="Q26" s="113"/>
      <c r="R26" s="113"/>
    </row>
    <row r="27" spans="1:18" s="76" customFormat="1" ht="16.5" customHeight="1" thickBot="1" x14ac:dyDescent="0.2">
      <c r="A27" s="150"/>
      <c r="B27" s="252"/>
      <c r="C27" s="254"/>
      <c r="D27" s="309"/>
      <c r="E27" s="195"/>
      <c r="F27" s="195"/>
      <c r="G27" s="263"/>
      <c r="H27" s="310"/>
      <c r="I27" s="255"/>
      <c r="J27" s="310"/>
      <c r="K27" s="255"/>
      <c r="L27" s="418"/>
      <c r="M27" s="419"/>
      <c r="N27" s="269"/>
      <c r="O27" s="311"/>
      <c r="P27" s="113"/>
      <c r="Q27" s="113"/>
      <c r="R27" s="113"/>
    </row>
    <row r="28" spans="1:18" s="76" customFormat="1" ht="13.5" x14ac:dyDescent="0.15">
      <c r="A28" s="150"/>
      <c r="B28" s="180"/>
      <c r="C28" s="180"/>
      <c r="D28" s="180"/>
      <c r="E28" s="180"/>
      <c r="F28" s="180"/>
      <c r="G28" s="211"/>
      <c r="H28" s="180"/>
      <c r="I28" s="215"/>
      <c r="J28" s="181"/>
      <c r="K28" s="215"/>
      <c r="L28" s="181"/>
      <c r="M28" s="215"/>
      <c r="N28" s="213"/>
      <c r="O28" s="181"/>
      <c r="P28" s="149"/>
    </row>
    <row r="29" spans="1:18" ht="26.25" customHeight="1" x14ac:dyDescent="0.15">
      <c r="B29" s="160" t="s">
        <v>25</v>
      </c>
      <c r="C29" s="160"/>
      <c r="D29" s="160"/>
      <c r="E29" s="161"/>
      <c r="F29" s="161"/>
      <c r="G29" s="212">
        <f>SUM(G13:G28)</f>
        <v>175000</v>
      </c>
      <c r="H29" s="162"/>
      <c r="I29" s="212"/>
      <c r="J29" s="162"/>
      <c r="K29" s="212"/>
      <c r="L29" s="162"/>
      <c r="M29" s="212"/>
      <c r="N29" s="214" t="e">
        <f>SUMPRODUCT(G13:G27,N13:N27)/G29</f>
        <v>#DIV/0!</v>
      </c>
      <c r="O29" s="182"/>
    </row>
    <row r="30" spans="1:18" ht="12" customHeight="1" x14ac:dyDescent="0.15">
      <c r="I30" s="173"/>
      <c r="K30" s="173"/>
      <c r="M30" s="173"/>
      <c r="N30" s="173"/>
    </row>
    <row r="31" spans="1:18" ht="12" customHeight="1" x14ac:dyDescent="0.15">
      <c r="I31" s="173"/>
      <c r="K31" s="173"/>
      <c r="M31" s="173"/>
      <c r="N31" s="173"/>
    </row>
    <row r="32" spans="1:18" ht="12" customHeight="1" x14ac:dyDescent="0.15">
      <c r="I32" s="173"/>
      <c r="K32" s="173"/>
      <c r="M32" s="173"/>
      <c r="N32" s="173"/>
    </row>
    <row r="33" spans="9:14" ht="12" customHeight="1" x14ac:dyDescent="0.15">
      <c r="I33" s="173"/>
      <c r="K33" s="173"/>
      <c r="M33" s="173"/>
      <c r="N33" s="173"/>
    </row>
  </sheetData>
  <mergeCells count="13">
    <mergeCell ref="C2:D2"/>
    <mergeCell ref="F2:H2"/>
    <mergeCell ref="O11:O12"/>
    <mergeCell ref="B11:B12"/>
    <mergeCell ref="C11:C12"/>
    <mergeCell ref="D11:D12"/>
    <mergeCell ref="E11:E12"/>
    <mergeCell ref="F11:F12"/>
    <mergeCell ref="G11:G12"/>
    <mergeCell ref="H11:I11"/>
    <mergeCell ref="J11:K11"/>
    <mergeCell ref="N11:N12"/>
    <mergeCell ref="L11:M11"/>
  </mergeCells>
  <phoneticPr fontId="4" type="noConversion"/>
  <printOptions horizontalCentered="1"/>
  <pageMargins left="0.39370078740157483" right="0.39370078740157483" top="0.39370078740157483" bottom="0.39370078740157483" header="0.31496062992125984" footer="0.31496062992125984"/>
  <pageSetup paperSize="9" scale="70" fitToHeight="0" orientation="landscape" r:id="rId1"/>
  <headerFooter alignWithMargins="0">
    <oddFooter>&amp;C1-3</oddFooter>
  </headerFooter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콤보박스!$A$19:$A$27</xm:f>
          </x14:formula1>
          <xm:sqref>C13:C27</xm:sqref>
        </x14:dataValidation>
      </x14:dataValidation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CC"/>
    <pageSetUpPr fitToPage="1"/>
  </sheetPr>
  <dimension ref="A1:L26"/>
  <sheetViews>
    <sheetView showGridLines="0" zoomScaleNormal="100" workbookViewId="0"/>
  </sheetViews>
  <sheetFormatPr defaultColWidth="8.88671875" defaultRowHeight="12" customHeight="1" x14ac:dyDescent="0.15"/>
  <cols>
    <col min="1" max="1" width="2.109375" style="113" customWidth="1"/>
    <col min="2" max="2" width="13.21875" style="113" customWidth="1"/>
    <col min="3" max="3" width="18.109375" style="113" customWidth="1"/>
    <col min="4" max="4" width="12.5546875" style="113" customWidth="1"/>
    <col min="5" max="5" width="11.6640625" style="113" customWidth="1"/>
    <col min="6" max="6" width="31.88671875" style="113" customWidth="1"/>
    <col min="7" max="7" width="19.21875" style="113" customWidth="1"/>
    <col min="8" max="8" width="22.77734375" style="113" customWidth="1"/>
    <col min="9" max="9" width="8.21875" style="113" bestFit="1" customWidth="1"/>
    <col min="10" max="16384" width="8.88671875" style="113"/>
  </cols>
  <sheetData>
    <row r="1" spans="1:12" ht="12" customHeight="1" thickBot="1" x14ac:dyDescent="0.2"/>
    <row r="2" spans="1:12" s="33" customFormat="1" ht="24" customHeight="1" thickBot="1" x14ac:dyDescent="0.2">
      <c r="B2" s="34" t="s">
        <v>235</v>
      </c>
      <c r="C2" s="490" t="str">
        <f>표지!$D$4</f>
        <v>xxx 운용사</v>
      </c>
      <c r="D2" s="491"/>
      <c r="E2" s="36" t="s">
        <v>232</v>
      </c>
      <c r="F2" s="401" t="s">
        <v>402</v>
      </c>
    </row>
    <row r="3" spans="1:12" ht="12" customHeight="1" x14ac:dyDescent="0.15">
      <c r="B3" s="114"/>
      <c r="C3" s="114"/>
      <c r="D3" s="114"/>
    </row>
    <row r="4" spans="1:12" ht="20.25" customHeight="1" x14ac:dyDescent="0.15">
      <c r="B4" s="205" t="s">
        <v>6</v>
      </c>
      <c r="C4" s="115"/>
      <c r="D4" s="174"/>
      <c r="E4" s="116"/>
      <c r="F4" s="116"/>
      <c r="G4" s="116"/>
      <c r="H4" s="117"/>
      <c r="I4" s="120"/>
      <c r="J4" s="120"/>
    </row>
    <row r="5" spans="1:12" s="76" customFormat="1" ht="20.25" customHeight="1" x14ac:dyDescent="0.15">
      <c r="A5" s="78"/>
      <c r="B5" s="209" t="s">
        <v>446</v>
      </c>
      <c r="C5" s="144"/>
      <c r="D5" s="144"/>
      <c r="E5" s="144"/>
      <c r="F5" s="144"/>
      <c r="G5" s="144"/>
      <c r="H5" s="145"/>
    </row>
    <row r="6" spans="1:12" s="76" customFormat="1" ht="20.25" customHeight="1" x14ac:dyDescent="0.15">
      <c r="A6" s="78"/>
      <c r="B6" s="216" t="s">
        <v>434</v>
      </c>
      <c r="C6" s="147"/>
      <c r="D6" s="147"/>
      <c r="E6" s="147"/>
      <c r="F6" s="147"/>
      <c r="G6" s="147"/>
      <c r="H6" s="148"/>
    </row>
    <row r="7" spans="1:12" ht="8.25" customHeight="1" x14ac:dyDescent="0.15">
      <c r="B7" s="142"/>
      <c r="C7" s="142"/>
      <c r="D7" s="119"/>
      <c r="E7" s="120"/>
      <c r="F7" s="120"/>
      <c r="G7" s="120"/>
      <c r="H7" s="120"/>
      <c r="I7" s="120"/>
      <c r="J7" s="120"/>
    </row>
    <row r="8" spans="1:12" s="76" customFormat="1" ht="15.75" customHeight="1" thickBot="1" x14ac:dyDescent="0.2">
      <c r="B8" s="125"/>
      <c r="C8" s="125"/>
      <c r="H8" s="149" t="s">
        <v>224</v>
      </c>
    </row>
    <row r="9" spans="1:12" s="76" customFormat="1" ht="28.5" customHeight="1" x14ac:dyDescent="0.15">
      <c r="B9" s="165" t="s">
        <v>35</v>
      </c>
      <c r="C9" s="166" t="s">
        <v>52</v>
      </c>
      <c r="D9" s="166" t="s">
        <v>435</v>
      </c>
      <c r="E9" s="166" t="s">
        <v>156</v>
      </c>
      <c r="F9" s="166" t="s">
        <v>206</v>
      </c>
      <c r="G9" s="248" t="s">
        <v>65</v>
      </c>
      <c r="H9" s="258" t="s">
        <v>66</v>
      </c>
      <c r="I9" s="113"/>
      <c r="J9" s="113"/>
      <c r="K9" s="113"/>
      <c r="L9" s="87"/>
    </row>
    <row r="10" spans="1:12" s="76" customFormat="1" ht="19.5" customHeight="1" x14ac:dyDescent="0.15">
      <c r="A10" s="150"/>
      <c r="B10" s="259" t="s">
        <v>51</v>
      </c>
      <c r="C10" s="151" t="s">
        <v>108</v>
      </c>
      <c r="D10" s="129">
        <v>36526</v>
      </c>
      <c r="E10" s="217">
        <v>30000</v>
      </c>
      <c r="F10" s="175" t="s">
        <v>414</v>
      </c>
      <c r="G10" s="175" t="s">
        <v>67</v>
      </c>
      <c r="H10" s="260" t="s">
        <v>210</v>
      </c>
      <c r="I10" s="113"/>
      <c r="J10" s="113"/>
      <c r="K10" s="113"/>
    </row>
    <row r="11" spans="1:12" s="76" customFormat="1" ht="19.5" customHeight="1" x14ac:dyDescent="0.15">
      <c r="A11" s="150"/>
      <c r="B11" s="259" t="s">
        <v>59</v>
      </c>
      <c r="C11" s="151" t="s">
        <v>108</v>
      </c>
      <c r="D11" s="129">
        <v>36526</v>
      </c>
      <c r="E11" s="217"/>
      <c r="F11" s="175"/>
      <c r="G11" s="175"/>
      <c r="H11" s="260"/>
      <c r="I11" s="113"/>
      <c r="J11" s="113"/>
      <c r="K11" s="113"/>
    </row>
    <row r="12" spans="1:12" s="76" customFormat="1" ht="19.5" customHeight="1" x14ac:dyDescent="0.15">
      <c r="A12" s="150"/>
      <c r="B12" s="259" t="s">
        <v>60</v>
      </c>
      <c r="C12" s="151" t="s">
        <v>108</v>
      </c>
      <c r="D12" s="129">
        <v>36526</v>
      </c>
      <c r="E12" s="217"/>
      <c r="F12" s="175"/>
      <c r="G12" s="175"/>
      <c r="H12" s="260"/>
      <c r="I12" s="113"/>
      <c r="J12" s="113"/>
      <c r="K12" s="113"/>
    </row>
    <row r="13" spans="1:12" s="76" customFormat="1" ht="19.5" customHeight="1" x14ac:dyDescent="0.15">
      <c r="A13" s="150"/>
      <c r="B13" s="259" t="s">
        <v>61</v>
      </c>
      <c r="C13" s="151" t="s">
        <v>110</v>
      </c>
      <c r="D13" s="129">
        <v>36526</v>
      </c>
      <c r="E13" s="217"/>
      <c r="F13" s="175"/>
      <c r="G13" s="175"/>
      <c r="H13" s="260"/>
      <c r="I13" s="113"/>
      <c r="J13" s="113"/>
      <c r="K13" s="113"/>
    </row>
    <row r="14" spans="1:12" s="76" customFormat="1" ht="19.5" customHeight="1" x14ac:dyDescent="0.15">
      <c r="A14" s="150"/>
      <c r="B14" s="259" t="s">
        <v>62</v>
      </c>
      <c r="C14" s="151" t="s">
        <v>108</v>
      </c>
      <c r="D14" s="129">
        <v>36526</v>
      </c>
      <c r="E14" s="217"/>
      <c r="F14" s="175"/>
      <c r="G14" s="175"/>
      <c r="H14" s="260"/>
      <c r="I14" s="113"/>
      <c r="J14" s="113"/>
      <c r="K14" s="113"/>
    </row>
    <row r="15" spans="1:12" s="76" customFormat="1" ht="19.5" customHeight="1" x14ac:dyDescent="0.15">
      <c r="A15" s="150"/>
      <c r="B15" s="259" t="s">
        <v>63</v>
      </c>
      <c r="C15" s="151" t="s">
        <v>108</v>
      </c>
      <c r="D15" s="129">
        <v>36526</v>
      </c>
      <c r="E15" s="217"/>
      <c r="F15" s="175"/>
      <c r="G15" s="175"/>
      <c r="H15" s="260"/>
      <c r="I15" s="113"/>
      <c r="J15" s="113"/>
      <c r="K15" s="113"/>
    </row>
    <row r="16" spans="1:12" s="76" customFormat="1" ht="19.5" customHeight="1" x14ac:dyDescent="0.15">
      <c r="A16" s="150"/>
      <c r="B16" s="259" t="s">
        <v>64</v>
      </c>
      <c r="C16" s="151" t="s">
        <v>108</v>
      </c>
      <c r="D16" s="129">
        <v>36526</v>
      </c>
      <c r="E16" s="217"/>
      <c r="F16" s="175"/>
      <c r="G16" s="175"/>
      <c r="H16" s="260"/>
      <c r="I16" s="113"/>
      <c r="J16" s="113"/>
      <c r="K16" s="113"/>
    </row>
    <row r="17" spans="1:11" s="76" customFormat="1" ht="19.5" customHeight="1" x14ac:dyDescent="0.15">
      <c r="A17" s="150"/>
      <c r="B17" s="259"/>
      <c r="C17" s="151"/>
      <c r="D17" s="129"/>
      <c r="E17" s="217"/>
      <c r="F17" s="176"/>
      <c r="G17" s="176"/>
      <c r="H17" s="261"/>
      <c r="I17" s="113"/>
      <c r="J17" s="113"/>
      <c r="K17" s="113"/>
    </row>
    <row r="18" spans="1:11" s="76" customFormat="1" ht="19.5" customHeight="1" x14ac:dyDescent="0.15">
      <c r="A18" s="150"/>
      <c r="B18" s="259"/>
      <c r="C18" s="151"/>
      <c r="D18" s="129"/>
      <c r="E18" s="217"/>
      <c r="F18" s="176"/>
      <c r="G18" s="176"/>
      <c r="H18" s="261"/>
      <c r="I18" s="113"/>
      <c r="J18" s="113"/>
      <c r="K18" s="113"/>
    </row>
    <row r="19" spans="1:11" s="76" customFormat="1" ht="19.5" customHeight="1" x14ac:dyDescent="0.15">
      <c r="A19" s="150"/>
      <c r="B19" s="259"/>
      <c r="C19" s="151"/>
      <c r="D19" s="129"/>
      <c r="E19" s="217"/>
      <c r="F19" s="176"/>
      <c r="G19" s="176"/>
      <c r="H19" s="261"/>
      <c r="I19" s="113"/>
      <c r="J19" s="113"/>
      <c r="K19" s="113"/>
    </row>
    <row r="20" spans="1:11" s="76" customFormat="1" ht="19.5" customHeight="1" x14ac:dyDescent="0.15">
      <c r="A20" s="150"/>
      <c r="B20" s="259"/>
      <c r="C20" s="151"/>
      <c r="D20" s="129"/>
      <c r="E20" s="217"/>
      <c r="F20" s="176"/>
      <c r="G20" s="176"/>
      <c r="H20" s="261"/>
      <c r="I20" s="113"/>
      <c r="J20" s="113"/>
      <c r="K20" s="113"/>
    </row>
    <row r="21" spans="1:11" s="76" customFormat="1" ht="19.5" customHeight="1" x14ac:dyDescent="0.15">
      <c r="A21" s="150"/>
      <c r="B21" s="259"/>
      <c r="C21" s="151"/>
      <c r="D21" s="129"/>
      <c r="E21" s="217"/>
      <c r="F21" s="176"/>
      <c r="G21" s="176"/>
      <c r="H21" s="261"/>
      <c r="I21" s="113"/>
      <c r="J21" s="113"/>
      <c r="K21" s="113"/>
    </row>
    <row r="22" spans="1:11" s="76" customFormat="1" ht="19.5" customHeight="1" x14ac:dyDescent="0.15">
      <c r="A22" s="150"/>
      <c r="B22" s="259"/>
      <c r="C22" s="151"/>
      <c r="D22" s="129"/>
      <c r="E22" s="217"/>
      <c r="F22" s="176"/>
      <c r="G22" s="176"/>
      <c r="H22" s="261"/>
      <c r="I22" s="113"/>
      <c r="J22" s="113"/>
      <c r="K22" s="113"/>
    </row>
    <row r="23" spans="1:11" s="76" customFormat="1" ht="19.5" customHeight="1" x14ac:dyDescent="0.15">
      <c r="A23" s="150"/>
      <c r="B23" s="259"/>
      <c r="C23" s="151"/>
      <c r="D23" s="129"/>
      <c r="E23" s="217"/>
      <c r="F23" s="176"/>
      <c r="G23" s="176"/>
      <c r="H23" s="261"/>
      <c r="I23" s="113"/>
      <c r="J23" s="113"/>
      <c r="K23" s="113"/>
    </row>
    <row r="24" spans="1:11" s="76" customFormat="1" ht="19.5" customHeight="1" thickBot="1" x14ac:dyDescent="0.2">
      <c r="A24" s="150"/>
      <c r="B24" s="262"/>
      <c r="C24" s="254"/>
      <c r="D24" s="195"/>
      <c r="E24" s="263"/>
      <c r="F24" s="264"/>
      <c r="G24" s="264"/>
      <c r="H24" s="265"/>
      <c r="I24" s="113"/>
      <c r="J24" s="113"/>
      <c r="K24" s="113"/>
    </row>
    <row r="25" spans="1:11" ht="12" customHeight="1" x14ac:dyDescent="0.15">
      <c r="E25" s="218"/>
      <c r="F25" s="173"/>
      <c r="G25" s="173"/>
    </row>
    <row r="26" spans="1:11" ht="15" customHeight="1" x14ac:dyDescent="0.15">
      <c r="B26" s="160" t="s">
        <v>25</v>
      </c>
      <c r="C26" s="160"/>
      <c r="D26" s="160"/>
      <c r="E26" s="212">
        <f>SUM(E10:E24)</f>
        <v>30000</v>
      </c>
      <c r="F26" s="161"/>
      <c r="G26" s="162"/>
      <c r="H26" s="162"/>
    </row>
  </sheetData>
  <mergeCells count="1">
    <mergeCell ref="C2:D2"/>
  </mergeCells>
  <phoneticPr fontId="4" type="noConversion"/>
  <printOptions horizontalCentered="1"/>
  <pageMargins left="0.39370078740157483" right="0.39370078740157483" top="0.39370078740157483" bottom="0.39370078740157483" header="0.31496062992125984" footer="0.31496062992125984"/>
  <pageSetup paperSize="9" scale="94" fitToHeight="0" orientation="landscape" r:id="rId1"/>
  <headerFooter alignWithMargins="0">
    <oddFooter>&amp;C1-4</oddFooter>
  </headerFooter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>
          <x14:formula1>
            <xm:f>콤보박스!$A$19:$A$27</xm:f>
          </x14:formula1>
          <xm:sqref>C10:C24</xm:sqref>
        </x14:dataValidation>
      </x14:dataValidations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K26"/>
  <sheetViews>
    <sheetView showGridLines="0" zoomScaleNormal="100" workbookViewId="0"/>
  </sheetViews>
  <sheetFormatPr defaultColWidth="8.88671875" defaultRowHeight="12" customHeight="1" x14ac:dyDescent="0.15"/>
  <cols>
    <col min="1" max="1" width="2.109375" style="113" customWidth="1"/>
    <col min="2" max="2" width="13.21875" style="113" customWidth="1"/>
    <col min="3" max="3" width="20.33203125" style="113" customWidth="1"/>
    <col min="4" max="4" width="16.21875" style="113" customWidth="1"/>
    <col min="5" max="5" width="14.5546875" style="113" customWidth="1"/>
    <col min="6" max="7" width="17.109375" style="113" customWidth="1"/>
    <col min="8" max="8" width="22.77734375" style="113" customWidth="1"/>
    <col min="9" max="9" width="8.21875" style="113" bestFit="1" customWidth="1"/>
    <col min="10" max="16384" width="8.88671875" style="113"/>
  </cols>
  <sheetData>
    <row r="1" spans="1:11" ht="12" customHeight="1" thickBot="1" x14ac:dyDescent="0.2"/>
    <row r="2" spans="1:11" s="33" customFormat="1" ht="24" customHeight="1" thickBot="1" x14ac:dyDescent="0.2">
      <c r="B2" s="34" t="s">
        <v>235</v>
      </c>
      <c r="C2" s="490" t="str">
        <f>표지!$D$4</f>
        <v>xxx 운용사</v>
      </c>
      <c r="D2" s="491"/>
      <c r="E2" s="36" t="s">
        <v>232</v>
      </c>
      <c r="F2" s="490" t="s">
        <v>381</v>
      </c>
      <c r="G2" s="491"/>
    </row>
    <row r="3" spans="1:11" ht="12" customHeight="1" x14ac:dyDescent="0.15">
      <c r="B3" s="114"/>
      <c r="C3" s="114"/>
      <c r="D3" s="114"/>
    </row>
    <row r="4" spans="1:11" ht="17.25" customHeight="1" x14ac:dyDescent="0.15">
      <c r="B4" s="205" t="s">
        <v>6</v>
      </c>
      <c r="C4" s="79"/>
      <c r="D4" s="174"/>
      <c r="E4" s="116"/>
      <c r="F4" s="116"/>
      <c r="G4" s="116"/>
      <c r="H4" s="117"/>
      <c r="I4" s="120"/>
      <c r="J4" s="120"/>
    </row>
    <row r="5" spans="1:11" s="76" customFormat="1" ht="17.25" customHeight="1" x14ac:dyDescent="0.15">
      <c r="A5" s="78"/>
      <c r="B5" s="146" t="s">
        <v>447</v>
      </c>
      <c r="C5" s="144"/>
      <c r="D5" s="144"/>
      <c r="E5" s="144"/>
      <c r="F5" s="144"/>
      <c r="G5" s="144"/>
      <c r="H5" s="145"/>
    </row>
    <row r="6" spans="1:11" s="76" customFormat="1" ht="17.25" customHeight="1" x14ac:dyDescent="0.15">
      <c r="A6" s="78"/>
      <c r="B6" s="146" t="s">
        <v>256</v>
      </c>
      <c r="C6" s="144"/>
      <c r="D6" s="144"/>
      <c r="E6" s="144"/>
      <c r="F6" s="144"/>
      <c r="G6" s="144"/>
      <c r="H6" s="145"/>
    </row>
    <row r="7" spans="1:11" s="76" customFormat="1" ht="17.25" customHeight="1" x14ac:dyDescent="0.15">
      <c r="A7" s="78"/>
      <c r="B7" s="146" t="s">
        <v>258</v>
      </c>
      <c r="C7" s="144"/>
      <c r="D7" s="144"/>
      <c r="E7" s="144"/>
      <c r="F7" s="144"/>
      <c r="G7" s="144"/>
      <c r="H7" s="145"/>
    </row>
    <row r="8" spans="1:11" s="76" customFormat="1" ht="78" customHeight="1" x14ac:dyDescent="0.15">
      <c r="A8" s="78"/>
      <c r="B8" s="500" t="s">
        <v>259</v>
      </c>
      <c r="C8" s="501"/>
      <c r="D8" s="501"/>
      <c r="E8" s="501"/>
      <c r="F8" s="501"/>
      <c r="G8" s="501"/>
      <c r="H8" s="502"/>
    </row>
    <row r="9" spans="1:11" s="76" customFormat="1" ht="8.25" customHeight="1" x14ac:dyDescent="0.15">
      <c r="B9" s="125"/>
      <c r="C9" s="125"/>
    </row>
    <row r="10" spans="1:11" ht="14.25" customHeight="1" thickBot="1" x14ac:dyDescent="0.2">
      <c r="B10" s="87"/>
      <c r="C10" s="87"/>
      <c r="D10" s="114"/>
      <c r="E10" s="87"/>
      <c r="H10" s="149" t="s">
        <v>34</v>
      </c>
      <c r="J10" s="87"/>
    </row>
    <row r="11" spans="1:11" s="76" customFormat="1" ht="39.75" customHeight="1" x14ac:dyDescent="0.15">
      <c r="B11" s="165" t="s">
        <v>136</v>
      </c>
      <c r="C11" s="166" t="s">
        <v>257</v>
      </c>
      <c r="D11" s="248" t="s">
        <v>145</v>
      </c>
      <c r="E11" s="166" t="s">
        <v>151</v>
      </c>
      <c r="F11" s="166" t="s">
        <v>155</v>
      </c>
      <c r="G11" s="166" t="s">
        <v>432</v>
      </c>
      <c r="H11" s="167" t="s">
        <v>433</v>
      </c>
      <c r="I11" s="113"/>
      <c r="J11" s="113"/>
      <c r="K11" s="113"/>
    </row>
    <row r="12" spans="1:11" s="76" customFormat="1" ht="19.5" customHeight="1" x14ac:dyDescent="0.15">
      <c r="A12" s="150"/>
      <c r="B12" s="249" t="s">
        <v>120</v>
      </c>
      <c r="C12" s="136" t="s">
        <v>140</v>
      </c>
      <c r="D12" s="151" t="s">
        <v>110</v>
      </c>
      <c r="E12" s="219">
        <v>1000</v>
      </c>
      <c r="F12" s="219">
        <v>1500</v>
      </c>
      <c r="G12" s="129">
        <v>36526</v>
      </c>
      <c r="H12" s="250" t="s">
        <v>225</v>
      </c>
      <c r="I12" s="113"/>
      <c r="J12" s="113"/>
      <c r="K12" s="113"/>
    </row>
    <row r="13" spans="1:11" s="76" customFormat="1" ht="19.5" customHeight="1" x14ac:dyDescent="0.15">
      <c r="A13" s="150"/>
      <c r="B13" s="249" t="s">
        <v>94</v>
      </c>
      <c r="C13" s="136" t="s">
        <v>137</v>
      </c>
      <c r="D13" s="151" t="s">
        <v>108</v>
      </c>
      <c r="E13" s="219"/>
      <c r="F13" s="219"/>
      <c r="G13" s="129">
        <v>36526</v>
      </c>
      <c r="H13" s="250"/>
      <c r="I13" s="113"/>
      <c r="J13" s="113"/>
      <c r="K13" s="113"/>
    </row>
    <row r="14" spans="1:11" s="76" customFormat="1" ht="19.5" customHeight="1" x14ac:dyDescent="0.15">
      <c r="A14" s="150"/>
      <c r="B14" s="249" t="s">
        <v>152</v>
      </c>
      <c r="C14" s="136" t="s">
        <v>150</v>
      </c>
      <c r="D14" s="151" t="s">
        <v>110</v>
      </c>
      <c r="E14" s="219"/>
      <c r="F14" s="219"/>
      <c r="G14" s="129">
        <v>36526</v>
      </c>
      <c r="H14" s="250"/>
      <c r="I14" s="113"/>
      <c r="J14" s="113"/>
      <c r="K14" s="113"/>
    </row>
    <row r="15" spans="1:11" s="76" customFormat="1" ht="19.5" customHeight="1" x14ac:dyDescent="0.15">
      <c r="A15" s="150"/>
      <c r="B15" s="249" t="s">
        <v>153</v>
      </c>
      <c r="C15" s="136" t="s">
        <v>142</v>
      </c>
      <c r="D15" s="151"/>
      <c r="E15" s="219"/>
      <c r="F15" s="219"/>
      <c r="G15" s="129">
        <v>36526</v>
      </c>
      <c r="H15" s="250"/>
      <c r="I15" s="113"/>
      <c r="J15" s="113"/>
      <c r="K15" s="113"/>
    </row>
    <row r="16" spans="1:11" s="76" customFormat="1" ht="19.5" customHeight="1" x14ac:dyDescent="0.15">
      <c r="A16" s="150"/>
      <c r="B16" s="249" t="s">
        <v>138</v>
      </c>
      <c r="C16" s="136" t="s">
        <v>143</v>
      </c>
      <c r="D16" s="151"/>
      <c r="E16" s="219"/>
      <c r="F16" s="219"/>
      <c r="G16" s="129">
        <v>36526</v>
      </c>
      <c r="H16" s="250"/>
      <c r="I16" s="113"/>
      <c r="J16" s="113"/>
      <c r="K16" s="113"/>
    </row>
    <row r="17" spans="1:11" s="76" customFormat="1" ht="19.5" customHeight="1" x14ac:dyDescent="0.15">
      <c r="A17" s="150"/>
      <c r="B17" s="249" t="s">
        <v>154</v>
      </c>
      <c r="C17" s="136" t="s">
        <v>141</v>
      </c>
      <c r="D17" s="151"/>
      <c r="E17" s="219"/>
      <c r="F17" s="219"/>
      <c r="G17" s="129">
        <v>36526</v>
      </c>
      <c r="H17" s="250"/>
      <c r="I17" s="113"/>
      <c r="J17" s="113"/>
      <c r="K17" s="113"/>
    </row>
    <row r="18" spans="1:11" s="76" customFormat="1" ht="19.5" customHeight="1" x14ac:dyDescent="0.15">
      <c r="A18" s="150"/>
      <c r="B18" s="249" t="s">
        <v>139</v>
      </c>
      <c r="C18" s="136" t="s">
        <v>144</v>
      </c>
      <c r="D18" s="151"/>
      <c r="E18" s="219"/>
      <c r="F18" s="219"/>
      <c r="G18" s="129">
        <v>36526</v>
      </c>
      <c r="H18" s="250"/>
      <c r="I18" s="113"/>
      <c r="J18" s="113"/>
      <c r="K18" s="113"/>
    </row>
    <row r="19" spans="1:11" s="76" customFormat="1" ht="19.5" customHeight="1" x14ac:dyDescent="0.15">
      <c r="A19" s="150"/>
      <c r="B19" s="251"/>
      <c r="C19" s="172"/>
      <c r="D19" s="151"/>
      <c r="E19" s="220"/>
      <c r="F19" s="219"/>
      <c r="G19" s="129"/>
      <c r="H19" s="250"/>
      <c r="I19" s="113"/>
      <c r="J19" s="113"/>
      <c r="K19" s="113"/>
    </row>
    <row r="20" spans="1:11" s="76" customFormat="1" ht="19.5" customHeight="1" x14ac:dyDescent="0.15">
      <c r="A20" s="150"/>
      <c r="B20" s="251"/>
      <c r="C20" s="172"/>
      <c r="D20" s="151"/>
      <c r="E20" s="220"/>
      <c r="F20" s="219"/>
      <c r="G20" s="129"/>
      <c r="H20" s="250"/>
      <c r="I20" s="113"/>
      <c r="J20" s="113"/>
      <c r="K20" s="113"/>
    </row>
    <row r="21" spans="1:11" s="76" customFormat="1" ht="19.5" customHeight="1" x14ac:dyDescent="0.15">
      <c r="A21" s="150"/>
      <c r="B21" s="251"/>
      <c r="C21" s="172"/>
      <c r="D21" s="151"/>
      <c r="E21" s="220"/>
      <c r="F21" s="219"/>
      <c r="G21" s="129"/>
      <c r="H21" s="250"/>
      <c r="I21" s="113"/>
      <c r="J21" s="113"/>
      <c r="K21" s="113"/>
    </row>
    <row r="22" spans="1:11" s="76" customFormat="1" ht="19.5" customHeight="1" x14ac:dyDescent="0.15">
      <c r="A22" s="150"/>
      <c r="B22" s="251"/>
      <c r="C22" s="172"/>
      <c r="D22" s="151"/>
      <c r="E22" s="220"/>
      <c r="F22" s="219"/>
      <c r="G22" s="129"/>
      <c r="H22" s="250"/>
      <c r="I22" s="113"/>
      <c r="J22" s="113"/>
      <c r="K22" s="113"/>
    </row>
    <row r="23" spans="1:11" s="76" customFormat="1" ht="19.5" customHeight="1" x14ac:dyDescent="0.15">
      <c r="A23" s="150"/>
      <c r="B23" s="251"/>
      <c r="C23" s="172"/>
      <c r="D23" s="151"/>
      <c r="E23" s="220"/>
      <c r="F23" s="219"/>
      <c r="G23" s="129"/>
      <c r="H23" s="250"/>
      <c r="I23" s="113"/>
      <c r="J23" s="113"/>
      <c r="K23" s="113"/>
    </row>
    <row r="24" spans="1:11" s="76" customFormat="1" ht="19.5" customHeight="1" thickBot="1" x14ac:dyDescent="0.2">
      <c r="A24" s="150"/>
      <c r="B24" s="252"/>
      <c r="C24" s="253"/>
      <c r="D24" s="254"/>
      <c r="E24" s="255"/>
      <c r="F24" s="256"/>
      <c r="G24" s="195"/>
      <c r="H24" s="257"/>
      <c r="I24" s="113"/>
      <c r="J24" s="113"/>
      <c r="K24" s="113"/>
    </row>
    <row r="25" spans="1:11" ht="12" customHeight="1" x14ac:dyDescent="0.15">
      <c r="E25" s="221"/>
      <c r="F25" s="221"/>
    </row>
    <row r="26" spans="1:11" ht="18" customHeight="1" x14ac:dyDescent="0.15">
      <c r="B26" s="160" t="s">
        <v>25</v>
      </c>
      <c r="C26" s="160"/>
      <c r="D26" s="160"/>
      <c r="E26" s="212">
        <f>SUM(E12:E24)</f>
        <v>1000</v>
      </c>
      <c r="F26" s="212">
        <f>SUM(F12:F24)</f>
        <v>1500</v>
      </c>
      <c r="G26" s="162"/>
      <c r="H26" s="162"/>
    </row>
  </sheetData>
  <mergeCells count="3">
    <mergeCell ref="F2:G2"/>
    <mergeCell ref="B8:H8"/>
    <mergeCell ref="C2:D2"/>
  </mergeCells>
  <phoneticPr fontId="4" type="noConversion"/>
  <printOptions horizontalCentered="1"/>
  <pageMargins left="0.39370078740157483" right="0.39370078740157483" top="0.39370078740157483" bottom="0.39370078740157483" header="0.31496062992125984" footer="0.31496062992125984"/>
  <pageSetup paperSize="9" scale="99" fitToHeight="0" orientation="landscape" r:id="rId1"/>
  <headerFooter alignWithMargins="0">
    <oddFooter>&amp;C2-1</oddFooter>
  </headerFooter>
  <extLst>
    <ext xmlns:x14="http://schemas.microsoft.com/office/spreadsheetml/2009/9/main" uri="{CCE6A557-97BC-4b89-ADB6-D9C93CAAB3DF}">
      <x14:dataValidations xmlns:xm="http://schemas.microsoft.com/office/excel/2006/main" disablePrompts="1" count="2">
        <x14:dataValidation type="list" allowBlank="1" showInputMessage="1" showErrorMessage="1">
          <x14:formula1>
            <xm:f>콤보박스!$A$32:$A$35</xm:f>
          </x14:formula1>
          <xm:sqref>H12:H24</xm:sqref>
        </x14:dataValidation>
        <x14:dataValidation type="list" allowBlank="1" showInputMessage="1" showErrorMessage="1">
          <x14:formula1>
            <xm:f>콤보박스!$A$19:$A$27</xm:f>
          </x14:formula1>
          <xm:sqref>D12:D24</xm:sqref>
        </x14:dataValidation>
      </x14:dataValidations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M146"/>
  <sheetViews>
    <sheetView showGridLines="0" zoomScaleNormal="100" workbookViewId="0"/>
  </sheetViews>
  <sheetFormatPr defaultRowHeight="13.5" x14ac:dyDescent="0.15"/>
  <cols>
    <col min="1" max="1" width="3" style="76" customWidth="1"/>
    <col min="2" max="2" width="13.88671875" style="76" customWidth="1"/>
    <col min="3" max="3" width="17.109375" style="76" customWidth="1"/>
    <col min="4" max="4" width="11.77734375" style="76" customWidth="1"/>
    <col min="5" max="5" width="11.5546875" style="76" customWidth="1"/>
    <col min="6" max="6" width="9.88671875" style="76" customWidth="1"/>
    <col min="7" max="7" width="10.77734375" style="76" customWidth="1"/>
    <col min="8" max="12" width="9.6640625" style="76" customWidth="1"/>
    <col min="13" max="13" width="11.5546875" style="76" customWidth="1"/>
    <col min="14" max="15" width="8.88671875" style="76"/>
    <col min="16" max="16" width="7.109375" style="76" customWidth="1"/>
    <col min="17" max="16384" width="8.88671875" style="76"/>
  </cols>
  <sheetData>
    <row r="1" spans="1:13" ht="16.5" customHeight="1" thickBot="1" x14ac:dyDescent="0.2"/>
    <row r="2" spans="1:13" s="33" customFormat="1" ht="24" customHeight="1" thickBot="1" x14ac:dyDescent="0.2">
      <c r="B2" s="34" t="s">
        <v>235</v>
      </c>
      <c r="C2" s="490" t="str">
        <f>표지!$D$4</f>
        <v>xxx 운용사</v>
      </c>
      <c r="D2" s="491"/>
      <c r="E2" s="36" t="s">
        <v>232</v>
      </c>
      <c r="F2" s="490" t="s">
        <v>281</v>
      </c>
      <c r="G2" s="492"/>
      <c r="H2" s="491"/>
    </row>
    <row r="3" spans="1:13" ht="14.25" customHeight="1" x14ac:dyDescent="0.15"/>
    <row r="4" spans="1:13" ht="18.75" customHeight="1" x14ac:dyDescent="0.15">
      <c r="A4" s="78"/>
      <c r="B4" s="205" t="s">
        <v>33</v>
      </c>
      <c r="C4" s="79"/>
      <c r="D4" s="79"/>
      <c r="E4" s="79"/>
      <c r="F4" s="79"/>
      <c r="G4" s="79"/>
      <c r="H4" s="79"/>
      <c r="I4" s="79"/>
      <c r="J4" s="79"/>
      <c r="K4" s="79"/>
      <c r="L4" s="79"/>
      <c r="M4" s="80"/>
    </row>
    <row r="5" spans="1:13" ht="18.75" customHeight="1" x14ac:dyDescent="0.15">
      <c r="A5" s="78"/>
      <c r="B5" s="146" t="s">
        <v>448</v>
      </c>
      <c r="C5" s="81"/>
      <c r="D5" s="81"/>
      <c r="E5" s="81"/>
      <c r="F5" s="81"/>
      <c r="G5" s="81"/>
      <c r="H5" s="81"/>
      <c r="I5" s="81"/>
      <c r="J5" s="81"/>
      <c r="K5" s="81"/>
      <c r="L5" s="81"/>
      <c r="M5" s="82"/>
    </row>
    <row r="6" spans="1:13" ht="18.75" customHeight="1" x14ac:dyDescent="0.15">
      <c r="A6" s="78"/>
      <c r="B6" s="146" t="s">
        <v>261</v>
      </c>
      <c r="C6" s="81"/>
      <c r="D6" s="81"/>
      <c r="E6" s="81"/>
      <c r="F6" s="81"/>
      <c r="G6" s="81"/>
      <c r="H6" s="81"/>
      <c r="I6" s="81"/>
      <c r="J6" s="81"/>
      <c r="K6" s="81"/>
      <c r="L6" s="81"/>
      <c r="M6" s="82"/>
    </row>
    <row r="7" spans="1:13" ht="18.75" customHeight="1" x14ac:dyDescent="0.15">
      <c r="B7" s="83" t="s">
        <v>449</v>
      </c>
      <c r="C7" s="144"/>
      <c r="D7" s="144"/>
      <c r="E7" s="144"/>
      <c r="F7" s="144"/>
      <c r="G7" s="144"/>
      <c r="H7" s="144"/>
      <c r="I7" s="144"/>
      <c r="J7" s="144"/>
      <c r="K7" s="144"/>
      <c r="L7" s="144"/>
      <c r="M7" s="82"/>
    </row>
    <row r="8" spans="1:13" ht="18.75" customHeight="1" x14ac:dyDescent="0.15">
      <c r="A8" s="84"/>
      <c r="B8" s="133" t="s">
        <v>260</v>
      </c>
      <c r="C8" s="144"/>
      <c r="D8" s="144"/>
      <c r="E8" s="144"/>
      <c r="F8" s="144"/>
      <c r="G8" s="144"/>
      <c r="H8" s="144"/>
      <c r="I8" s="144"/>
      <c r="J8" s="144"/>
      <c r="K8" s="144"/>
      <c r="L8" s="144"/>
      <c r="M8" s="82"/>
    </row>
    <row r="9" spans="1:13" ht="18.75" customHeight="1" x14ac:dyDescent="0.15">
      <c r="A9" s="84"/>
      <c r="B9" s="133" t="s">
        <v>263</v>
      </c>
      <c r="C9" s="144"/>
      <c r="D9" s="144"/>
      <c r="E9" s="144"/>
      <c r="F9" s="144"/>
      <c r="G9" s="144"/>
      <c r="H9" s="144"/>
      <c r="I9" s="144"/>
      <c r="J9" s="144"/>
      <c r="K9" s="144"/>
      <c r="L9" s="144"/>
      <c r="M9" s="82"/>
    </row>
    <row r="10" spans="1:13" ht="18.75" customHeight="1" x14ac:dyDescent="0.15">
      <c r="A10" s="84"/>
      <c r="B10" s="133" t="s">
        <v>264</v>
      </c>
      <c r="C10" s="144"/>
      <c r="D10" s="144"/>
      <c r="E10" s="144"/>
      <c r="F10" s="144"/>
      <c r="G10" s="144"/>
      <c r="H10" s="144"/>
      <c r="I10" s="144"/>
      <c r="J10" s="144"/>
      <c r="K10" s="144"/>
      <c r="L10" s="144"/>
      <c r="M10" s="82"/>
    </row>
    <row r="11" spans="1:13" ht="18.75" customHeight="1" x14ac:dyDescent="0.15">
      <c r="A11" s="84"/>
      <c r="B11" s="245" t="s">
        <v>276</v>
      </c>
      <c r="C11" s="147"/>
      <c r="D11" s="147"/>
      <c r="E11" s="147"/>
      <c r="F11" s="147"/>
      <c r="G11" s="147"/>
      <c r="H11" s="147"/>
      <c r="I11" s="147"/>
      <c r="J11" s="147"/>
      <c r="K11" s="147"/>
      <c r="L11" s="147"/>
      <c r="M11" s="86"/>
    </row>
    <row r="12" spans="1:13" ht="6.75" customHeight="1" x14ac:dyDescent="0.15">
      <c r="B12" s="159"/>
      <c r="C12" s="81"/>
      <c r="D12" s="81"/>
      <c r="E12" s="81"/>
      <c r="F12" s="81"/>
      <c r="G12" s="81"/>
      <c r="H12" s="81"/>
      <c r="I12" s="81"/>
      <c r="J12" s="81"/>
      <c r="K12" s="81"/>
      <c r="L12" s="81"/>
      <c r="M12" s="81"/>
    </row>
    <row r="13" spans="1:13" ht="16.5" customHeight="1" thickBot="1" x14ac:dyDescent="0.2">
      <c r="B13" s="103"/>
      <c r="C13" s="103"/>
      <c r="D13" s="103"/>
      <c r="E13" s="103"/>
      <c r="F13" s="103"/>
      <c r="G13" s="103"/>
      <c r="H13" s="103"/>
      <c r="I13" s="103"/>
      <c r="J13" s="103"/>
      <c r="K13" s="103"/>
      <c r="L13" s="149"/>
      <c r="M13" s="149" t="s">
        <v>188</v>
      </c>
    </row>
    <row r="14" spans="1:13" ht="30" customHeight="1" x14ac:dyDescent="0.15">
      <c r="B14" s="165" t="s">
        <v>269</v>
      </c>
      <c r="C14" s="166" t="s">
        <v>268</v>
      </c>
      <c r="D14" s="166" t="s">
        <v>436</v>
      </c>
      <c r="E14" s="166" t="s">
        <v>266</v>
      </c>
      <c r="F14" s="166" t="s">
        <v>265</v>
      </c>
      <c r="G14" s="166" t="s">
        <v>39</v>
      </c>
      <c r="H14" s="166" t="s">
        <v>270</v>
      </c>
      <c r="I14" s="166" t="s">
        <v>262</v>
      </c>
      <c r="J14" s="166" t="s">
        <v>40</v>
      </c>
      <c r="K14" s="166" t="s">
        <v>41</v>
      </c>
      <c r="L14" s="166" t="s">
        <v>356</v>
      </c>
      <c r="M14" s="167" t="s">
        <v>126</v>
      </c>
    </row>
    <row r="15" spans="1:13" ht="15.75" customHeight="1" x14ac:dyDescent="0.15">
      <c r="A15" s="150"/>
      <c r="B15" s="312" t="s">
        <v>42</v>
      </c>
      <c r="C15" s="151" t="s">
        <v>108</v>
      </c>
      <c r="D15" s="96">
        <v>36526</v>
      </c>
      <c r="E15" s="96">
        <v>39813</v>
      </c>
      <c r="F15" s="244">
        <v>25000</v>
      </c>
      <c r="G15" s="244">
        <f>SUMIF($B$43:$B$121,$B15,$D$43:$D$121)</f>
        <v>8000</v>
      </c>
      <c r="H15" s="244">
        <v>18000</v>
      </c>
      <c r="I15" s="244">
        <f>SUMIF($B$43:$B$121,$B15,$E$43:$E$121)</f>
        <v>9800</v>
      </c>
      <c r="J15" s="244">
        <f>I15-G15</f>
        <v>1800</v>
      </c>
      <c r="K15" s="246">
        <f>I15/G15</f>
        <v>1.2250000000000001</v>
      </c>
      <c r="L15" s="247">
        <f>H61</f>
        <v>4.7181342773437523E-2</v>
      </c>
      <c r="M15" s="266" t="s">
        <v>134</v>
      </c>
    </row>
    <row r="16" spans="1:13" ht="15.75" customHeight="1" x14ac:dyDescent="0.15">
      <c r="A16" s="150"/>
      <c r="B16" s="312" t="s">
        <v>43</v>
      </c>
      <c r="C16" s="151" t="s">
        <v>110</v>
      </c>
      <c r="D16" s="96">
        <v>36526</v>
      </c>
      <c r="E16" s="96">
        <v>39813</v>
      </c>
      <c r="F16" s="244">
        <v>25000</v>
      </c>
      <c r="G16" s="244">
        <f>SUMIF($B$43:$B$121,$B16,$D$43:$D$121)</f>
        <v>11000</v>
      </c>
      <c r="H16" s="244">
        <v>18000</v>
      </c>
      <c r="I16" s="244">
        <f>SUMIF($B$43:$B$121,$B16,$E$43:$E$121)</f>
        <v>14000</v>
      </c>
      <c r="J16" s="244">
        <f>I16-G16</f>
        <v>3000</v>
      </c>
      <c r="K16" s="246">
        <f t="shared" ref="K16:K18" si="0">I16/G16</f>
        <v>1.2727272727272727</v>
      </c>
      <c r="L16" s="247">
        <f>H81</f>
        <v>5.7860688476562505E-2</v>
      </c>
      <c r="M16" s="266" t="s">
        <v>134</v>
      </c>
    </row>
    <row r="17" spans="1:13" ht="15.75" customHeight="1" x14ac:dyDescent="0.15">
      <c r="A17" s="150"/>
      <c r="B17" s="312" t="s">
        <v>44</v>
      </c>
      <c r="C17" s="151" t="s">
        <v>117</v>
      </c>
      <c r="D17" s="96">
        <v>36526</v>
      </c>
      <c r="E17" s="96">
        <v>39813</v>
      </c>
      <c r="F17" s="244">
        <v>25000</v>
      </c>
      <c r="G17" s="244">
        <f>SUMIF($B$43:$B$121,$B17,$D$43:$D$121)</f>
        <v>10000</v>
      </c>
      <c r="H17" s="244">
        <v>18000</v>
      </c>
      <c r="I17" s="244">
        <f>SUMIF($B$43:$B$121,$B17,$E$43:$E$121)</f>
        <v>14000</v>
      </c>
      <c r="J17" s="244">
        <f>I17-G17</f>
        <v>4000</v>
      </c>
      <c r="K17" s="246">
        <f t="shared" si="0"/>
        <v>1.4</v>
      </c>
      <c r="L17" s="247">
        <f>H101</f>
        <v>7.9824155273437544E-2</v>
      </c>
      <c r="M17" s="266" t="s">
        <v>135</v>
      </c>
    </row>
    <row r="18" spans="1:13" ht="15.75" customHeight="1" x14ac:dyDescent="0.15">
      <c r="A18" s="150"/>
      <c r="B18" s="312" t="s">
        <v>45</v>
      </c>
      <c r="C18" s="151" t="s">
        <v>108</v>
      </c>
      <c r="D18" s="96">
        <v>36526</v>
      </c>
      <c r="E18" s="96">
        <v>39813</v>
      </c>
      <c r="F18" s="244">
        <v>25000</v>
      </c>
      <c r="G18" s="244">
        <f>SUMIF($B$43:$B$121,$B18,$D$43:$D$121)</f>
        <v>10000</v>
      </c>
      <c r="H18" s="244">
        <v>18000</v>
      </c>
      <c r="I18" s="244">
        <f>SUMIF($B$43:$B$121,$B18,$E$43:$E$121)</f>
        <v>14500</v>
      </c>
      <c r="J18" s="244">
        <f>I18-G18</f>
        <v>4500</v>
      </c>
      <c r="K18" s="246">
        <f t="shared" si="0"/>
        <v>1.45</v>
      </c>
      <c r="L18" s="247">
        <f>H121</f>
        <v>9.0200659179687503E-2</v>
      </c>
      <c r="M18" s="266" t="s">
        <v>134</v>
      </c>
    </row>
    <row r="19" spans="1:13" ht="15.75" customHeight="1" x14ac:dyDescent="0.15">
      <c r="A19" s="150"/>
      <c r="B19" s="312"/>
      <c r="C19" s="151"/>
      <c r="D19" s="96"/>
      <c r="E19" s="96"/>
      <c r="F19" s="244"/>
      <c r="G19" s="244"/>
      <c r="H19" s="244"/>
      <c r="I19" s="244"/>
      <c r="J19" s="244"/>
      <c r="K19" s="246"/>
      <c r="L19" s="247"/>
      <c r="M19" s="266"/>
    </row>
    <row r="20" spans="1:13" ht="15.75" customHeight="1" x14ac:dyDescent="0.15">
      <c r="A20" s="150"/>
      <c r="B20" s="312"/>
      <c r="C20" s="151"/>
      <c r="D20" s="96"/>
      <c r="E20" s="96"/>
      <c r="F20" s="244"/>
      <c r="G20" s="244"/>
      <c r="H20" s="244"/>
      <c r="I20" s="244"/>
      <c r="J20" s="244"/>
      <c r="K20" s="246"/>
      <c r="L20" s="247"/>
      <c r="M20" s="266"/>
    </row>
    <row r="21" spans="1:13" ht="15.75" customHeight="1" x14ac:dyDescent="0.15">
      <c r="A21" s="150"/>
      <c r="B21" s="312"/>
      <c r="C21" s="151"/>
      <c r="D21" s="96"/>
      <c r="E21" s="96"/>
      <c r="F21" s="244"/>
      <c r="G21" s="244"/>
      <c r="H21" s="244"/>
      <c r="I21" s="244"/>
      <c r="J21" s="244"/>
      <c r="K21" s="246"/>
      <c r="L21" s="247"/>
      <c r="M21" s="266"/>
    </row>
    <row r="22" spans="1:13" ht="15.75" customHeight="1" x14ac:dyDescent="0.15">
      <c r="A22" s="150"/>
      <c r="B22" s="312"/>
      <c r="C22" s="151"/>
      <c r="D22" s="96"/>
      <c r="E22" s="96"/>
      <c r="F22" s="244"/>
      <c r="G22" s="244"/>
      <c r="H22" s="244"/>
      <c r="I22" s="244"/>
      <c r="J22" s="244"/>
      <c r="K22" s="246"/>
      <c r="L22" s="247"/>
      <c r="M22" s="266"/>
    </row>
    <row r="23" spans="1:13" ht="15.75" customHeight="1" x14ac:dyDescent="0.15">
      <c r="A23" s="150"/>
      <c r="B23" s="312"/>
      <c r="C23" s="151"/>
      <c r="D23" s="96"/>
      <c r="E23" s="96"/>
      <c r="F23" s="244"/>
      <c r="G23" s="244"/>
      <c r="H23" s="244"/>
      <c r="I23" s="244"/>
      <c r="J23" s="244"/>
      <c r="K23" s="246"/>
      <c r="L23" s="247"/>
      <c r="M23" s="266"/>
    </row>
    <row r="24" spans="1:13" ht="15.75" customHeight="1" x14ac:dyDescent="0.15">
      <c r="A24" s="150"/>
      <c r="B24" s="312"/>
      <c r="C24" s="151"/>
      <c r="D24" s="96"/>
      <c r="E24" s="96"/>
      <c r="F24" s="244"/>
      <c r="G24" s="244"/>
      <c r="H24" s="244"/>
      <c r="I24" s="244"/>
      <c r="J24" s="244"/>
      <c r="K24" s="246"/>
      <c r="L24" s="247"/>
      <c r="M24" s="266"/>
    </row>
    <row r="25" spans="1:13" ht="15.75" customHeight="1" x14ac:dyDescent="0.15">
      <c r="A25" s="150"/>
      <c r="B25" s="312"/>
      <c r="C25" s="151"/>
      <c r="D25" s="96"/>
      <c r="E25" s="96"/>
      <c r="F25" s="244"/>
      <c r="G25" s="244"/>
      <c r="H25" s="244"/>
      <c r="I25" s="244"/>
      <c r="J25" s="244"/>
      <c r="K25" s="246"/>
      <c r="L25" s="247"/>
      <c r="M25" s="266"/>
    </row>
    <row r="26" spans="1:13" ht="15.75" customHeight="1" x14ac:dyDescent="0.15">
      <c r="A26" s="150"/>
      <c r="B26" s="312"/>
      <c r="C26" s="151"/>
      <c r="D26" s="96"/>
      <c r="E26" s="96"/>
      <c r="F26" s="244"/>
      <c r="G26" s="244"/>
      <c r="H26" s="244"/>
      <c r="I26" s="244"/>
      <c r="J26" s="244"/>
      <c r="K26" s="246"/>
      <c r="L26" s="247"/>
      <c r="M26" s="266"/>
    </row>
    <row r="27" spans="1:13" ht="15.75" customHeight="1" x14ac:dyDescent="0.15">
      <c r="A27" s="150"/>
      <c r="B27" s="312"/>
      <c r="C27" s="151"/>
      <c r="D27" s="96"/>
      <c r="E27" s="96"/>
      <c r="F27" s="244"/>
      <c r="G27" s="244"/>
      <c r="H27" s="244"/>
      <c r="I27" s="244"/>
      <c r="J27" s="244"/>
      <c r="K27" s="246"/>
      <c r="L27" s="247"/>
      <c r="M27" s="266"/>
    </row>
    <row r="28" spans="1:13" ht="15.75" customHeight="1" x14ac:dyDescent="0.15">
      <c r="A28" s="150"/>
      <c r="B28" s="312"/>
      <c r="C28" s="151"/>
      <c r="D28" s="96"/>
      <c r="E28" s="96"/>
      <c r="F28" s="244"/>
      <c r="G28" s="244"/>
      <c r="H28" s="244"/>
      <c r="I28" s="244"/>
      <c r="J28" s="244"/>
      <c r="K28" s="246"/>
      <c r="L28" s="247"/>
      <c r="M28" s="266"/>
    </row>
    <row r="29" spans="1:13" ht="15.75" customHeight="1" x14ac:dyDescent="0.15">
      <c r="A29" s="150"/>
      <c r="B29" s="312"/>
      <c r="C29" s="151"/>
      <c r="D29" s="96"/>
      <c r="E29" s="96"/>
      <c r="F29" s="244"/>
      <c r="G29" s="244"/>
      <c r="H29" s="244"/>
      <c r="I29" s="244"/>
      <c r="J29" s="244"/>
      <c r="K29" s="246"/>
      <c r="L29" s="247"/>
      <c r="M29" s="266"/>
    </row>
    <row r="30" spans="1:13" ht="15.75" customHeight="1" x14ac:dyDescent="0.15">
      <c r="A30" s="150"/>
      <c r="B30" s="312"/>
      <c r="C30" s="151"/>
      <c r="D30" s="96"/>
      <c r="E30" s="96"/>
      <c r="F30" s="244"/>
      <c r="G30" s="244"/>
      <c r="H30" s="244"/>
      <c r="I30" s="244"/>
      <c r="J30" s="244"/>
      <c r="K30" s="246"/>
      <c r="L30" s="247"/>
      <c r="M30" s="266"/>
    </row>
    <row r="31" spans="1:13" ht="15.75" customHeight="1" x14ac:dyDescent="0.15">
      <c r="A31" s="150"/>
      <c r="B31" s="312"/>
      <c r="C31" s="151"/>
      <c r="D31" s="96"/>
      <c r="E31" s="96"/>
      <c r="F31" s="244"/>
      <c r="G31" s="244"/>
      <c r="H31" s="244"/>
      <c r="I31" s="244"/>
      <c r="J31" s="244"/>
      <c r="K31" s="246"/>
      <c r="L31" s="247"/>
      <c r="M31" s="266"/>
    </row>
    <row r="32" spans="1:13" ht="15.75" customHeight="1" thickBot="1" x14ac:dyDescent="0.2">
      <c r="A32" s="150"/>
      <c r="B32" s="168"/>
      <c r="C32" s="254"/>
      <c r="D32" s="267"/>
      <c r="E32" s="267"/>
      <c r="F32" s="268"/>
      <c r="G32" s="268"/>
      <c r="H32" s="268"/>
      <c r="I32" s="268"/>
      <c r="J32" s="268"/>
      <c r="K32" s="269"/>
      <c r="L32" s="270"/>
      <c r="M32" s="271"/>
    </row>
    <row r="33" spans="1:13" ht="8.25" customHeight="1" thickBot="1" x14ac:dyDescent="0.2">
      <c r="A33" s="150"/>
      <c r="B33" s="152"/>
      <c r="C33" s="153"/>
      <c r="D33" s="153"/>
      <c r="E33" s="153"/>
      <c r="F33" s="237"/>
      <c r="G33" s="237"/>
      <c r="H33" s="237"/>
      <c r="I33" s="237"/>
      <c r="J33" s="237"/>
      <c r="K33" s="240"/>
      <c r="L33" s="238"/>
      <c r="M33" s="152"/>
    </row>
    <row r="34" spans="1:13" ht="20.25" customHeight="1" thickBot="1" x14ac:dyDescent="0.2">
      <c r="B34" s="160" t="s">
        <v>25</v>
      </c>
      <c r="C34" s="160"/>
      <c r="D34" s="161"/>
      <c r="E34" s="161"/>
      <c r="F34" s="212">
        <f>SUM(F15:F32)</f>
        <v>100000</v>
      </c>
      <c r="G34" s="212">
        <f>SUM(G15:G32)</f>
        <v>39000</v>
      </c>
      <c r="H34" s="212">
        <f>SUM(H15:H32)</f>
        <v>72000</v>
      </c>
      <c r="I34" s="212">
        <f>SUM(I15:I32)</f>
        <v>52300</v>
      </c>
      <c r="J34" s="212">
        <f>SUM(J15:J32)</f>
        <v>13300</v>
      </c>
      <c r="K34" s="241">
        <f t="shared" ref="K34" si="1">I34/G34</f>
        <v>1.3410256410256409</v>
      </c>
      <c r="L34" s="239">
        <f>H41</f>
        <v>6.9973725585937493E-2</v>
      </c>
      <c r="M34" s="160"/>
    </row>
    <row r="35" spans="1:13" x14ac:dyDescent="0.15">
      <c r="B35" s="163" t="s">
        <v>46</v>
      </c>
      <c r="C35" s="164"/>
      <c r="D35" s="164"/>
      <c r="E35" s="164"/>
      <c r="F35" s="164"/>
      <c r="G35" s="164" t="str">
        <f>IF(G34-D41=0,"ok","error")</f>
        <v>ok</v>
      </c>
      <c r="H35" s="164"/>
      <c r="I35" s="164" t="str">
        <f>IF(I34-E41=0,"ok","error")</f>
        <v>ok</v>
      </c>
      <c r="J35" s="164" t="str">
        <f>IF(J34-F41=0,"ok","error")</f>
        <v>ok</v>
      </c>
      <c r="K35" s="164" t="str">
        <f>IF(K34-G41=0,"ok","error")</f>
        <v>ok</v>
      </c>
      <c r="L35" s="164" t="str">
        <f>IF(L34-H41=0,"ok","error")</f>
        <v>ok</v>
      </c>
      <c r="M35" s="163"/>
    </row>
    <row r="36" spans="1:13" x14ac:dyDescent="0.15">
      <c r="A36" s="78"/>
      <c r="B36" s="159"/>
      <c r="C36" s="144"/>
      <c r="D36" s="144"/>
      <c r="E36" s="81"/>
      <c r="F36" s="81"/>
      <c r="G36" s="144"/>
      <c r="H36" s="144"/>
      <c r="I36" s="144"/>
      <c r="J36" s="144"/>
      <c r="K36" s="144"/>
      <c r="L36" s="81"/>
      <c r="M36" s="81"/>
    </row>
    <row r="37" spans="1:13" x14ac:dyDescent="0.15">
      <c r="B37" s="103"/>
      <c r="C37" s="103"/>
      <c r="D37" s="103"/>
      <c r="E37" s="103"/>
      <c r="F37" s="103"/>
      <c r="G37" s="103"/>
      <c r="H37" s="103"/>
      <c r="I37" s="103"/>
      <c r="J37" s="103"/>
      <c r="K37" s="103"/>
    </row>
    <row r="38" spans="1:13" x14ac:dyDescent="0.15">
      <c r="B38" s="158" t="s">
        <v>275</v>
      </c>
      <c r="C38" s="103"/>
      <c r="D38" s="103"/>
      <c r="E38" s="103"/>
      <c r="F38" s="103"/>
      <c r="G38" s="103"/>
      <c r="H38" s="103"/>
      <c r="I38" s="103"/>
    </row>
    <row r="39" spans="1:13" ht="14.25" thickBot="1" x14ac:dyDescent="0.2">
      <c r="B39" s="103"/>
      <c r="C39" s="103"/>
      <c r="D39" s="103"/>
      <c r="E39" s="103"/>
      <c r="F39" s="134"/>
      <c r="G39" s="103"/>
      <c r="H39" s="149" t="s">
        <v>274</v>
      </c>
      <c r="I39" s="103"/>
    </row>
    <row r="40" spans="1:13" ht="27" x14ac:dyDescent="0.15">
      <c r="B40" s="165" t="s">
        <v>47</v>
      </c>
      <c r="C40" s="166" t="s">
        <v>48</v>
      </c>
      <c r="D40" s="166" t="s">
        <v>271</v>
      </c>
      <c r="E40" s="166" t="s">
        <v>272</v>
      </c>
      <c r="F40" s="166" t="s">
        <v>273</v>
      </c>
      <c r="G40" s="166" t="s">
        <v>49</v>
      </c>
      <c r="H40" s="167" t="s">
        <v>382</v>
      </c>
      <c r="I40" s="103"/>
    </row>
    <row r="41" spans="1:13" ht="21" customHeight="1" thickBot="1" x14ac:dyDescent="0.2">
      <c r="B41" s="168" t="s">
        <v>50</v>
      </c>
      <c r="C41" s="169"/>
      <c r="D41" s="272">
        <f>SUM(D43:D121)</f>
        <v>39000</v>
      </c>
      <c r="E41" s="272">
        <f t="shared" ref="E41:F41" si="2">SUM(E43:E121)</f>
        <v>52300</v>
      </c>
      <c r="F41" s="272">
        <f t="shared" si="2"/>
        <v>13300</v>
      </c>
      <c r="G41" s="242">
        <f>E41/D41</f>
        <v>1.3410256410256409</v>
      </c>
      <c r="H41" s="243">
        <f>XIRR(F43:F121,C43:C121,0)</f>
        <v>6.9973725585937493E-2</v>
      </c>
      <c r="I41" s="103"/>
    </row>
    <row r="42" spans="1:13" s="135" customFormat="1" ht="4.5" customHeight="1" x14ac:dyDescent="0.15">
      <c r="B42" s="90"/>
      <c r="C42" s="90"/>
      <c r="D42" s="90"/>
      <c r="E42" s="90"/>
      <c r="F42" s="90"/>
      <c r="G42" s="90"/>
      <c r="H42" s="90"/>
      <c r="I42" s="90"/>
    </row>
    <row r="43" spans="1:13" x14ac:dyDescent="0.15">
      <c r="B43" s="170" t="s">
        <v>51</v>
      </c>
      <c r="C43" s="171">
        <v>36526</v>
      </c>
      <c r="D43" s="277">
        <v>1000</v>
      </c>
      <c r="E43" s="277"/>
      <c r="F43" s="278">
        <f>-D43+E43</f>
        <v>-1000</v>
      </c>
      <c r="G43" s="273"/>
      <c r="H43" s="273"/>
      <c r="I43" s="103"/>
    </row>
    <row r="44" spans="1:13" x14ac:dyDescent="0.15">
      <c r="B44" s="170" t="s">
        <v>51</v>
      </c>
      <c r="C44" s="171">
        <v>36617</v>
      </c>
      <c r="D44" s="277">
        <v>1000</v>
      </c>
      <c r="E44" s="277"/>
      <c r="F44" s="278">
        <f t="shared" ref="F44:F61" si="3">-D44+E44</f>
        <v>-1000</v>
      </c>
      <c r="G44" s="273"/>
      <c r="H44" s="273"/>
      <c r="I44" s="103"/>
    </row>
    <row r="45" spans="1:13" x14ac:dyDescent="0.15">
      <c r="B45" s="170" t="s">
        <v>51</v>
      </c>
      <c r="C45" s="171">
        <v>37104</v>
      </c>
      <c r="D45" s="277">
        <v>1000</v>
      </c>
      <c r="E45" s="277"/>
      <c r="F45" s="278">
        <f t="shared" si="3"/>
        <v>-1000</v>
      </c>
      <c r="G45" s="273"/>
      <c r="H45" s="273"/>
      <c r="I45" s="103"/>
    </row>
    <row r="46" spans="1:13" x14ac:dyDescent="0.15">
      <c r="B46" s="170" t="s">
        <v>51</v>
      </c>
      <c r="C46" s="171">
        <v>37165</v>
      </c>
      <c r="D46" s="277">
        <v>1000</v>
      </c>
      <c r="E46" s="277"/>
      <c r="F46" s="278">
        <f t="shared" si="3"/>
        <v>-1000</v>
      </c>
      <c r="G46" s="273"/>
      <c r="H46" s="273"/>
      <c r="I46" s="103"/>
    </row>
    <row r="47" spans="1:13" x14ac:dyDescent="0.15">
      <c r="B47" s="170" t="s">
        <v>51</v>
      </c>
      <c r="C47" s="171">
        <v>37316</v>
      </c>
      <c r="D47" s="277">
        <v>1000</v>
      </c>
      <c r="E47" s="277"/>
      <c r="F47" s="278">
        <f t="shared" si="3"/>
        <v>-1000</v>
      </c>
      <c r="G47" s="273"/>
      <c r="H47" s="273"/>
      <c r="I47" s="103"/>
    </row>
    <row r="48" spans="1:13" x14ac:dyDescent="0.15">
      <c r="B48" s="170" t="s">
        <v>51</v>
      </c>
      <c r="C48" s="171">
        <v>37591</v>
      </c>
      <c r="D48" s="277">
        <v>1000</v>
      </c>
      <c r="E48" s="277"/>
      <c r="F48" s="278">
        <f t="shared" si="3"/>
        <v>-1000</v>
      </c>
      <c r="G48" s="273"/>
      <c r="H48" s="273"/>
      <c r="I48" s="103"/>
    </row>
    <row r="49" spans="2:9" x14ac:dyDescent="0.15">
      <c r="B49" s="170" t="s">
        <v>51</v>
      </c>
      <c r="C49" s="171">
        <v>37742</v>
      </c>
      <c r="D49" s="277">
        <v>1000</v>
      </c>
      <c r="E49" s="277"/>
      <c r="F49" s="278">
        <f t="shared" si="3"/>
        <v>-1000</v>
      </c>
      <c r="G49" s="273"/>
      <c r="H49" s="273"/>
      <c r="I49" s="103"/>
    </row>
    <row r="50" spans="2:9" x14ac:dyDescent="0.15">
      <c r="B50" s="170" t="s">
        <v>51</v>
      </c>
      <c r="C50" s="171">
        <v>37803</v>
      </c>
      <c r="D50" s="277">
        <v>1000</v>
      </c>
      <c r="E50" s="277"/>
      <c r="F50" s="278">
        <f t="shared" si="3"/>
        <v>-1000</v>
      </c>
      <c r="G50" s="273"/>
      <c r="H50" s="273"/>
      <c r="I50" s="103"/>
    </row>
    <row r="51" spans="2:9" x14ac:dyDescent="0.15">
      <c r="B51" s="170" t="s">
        <v>51</v>
      </c>
      <c r="C51" s="171">
        <v>37987</v>
      </c>
      <c r="D51" s="277"/>
      <c r="E51" s="277">
        <v>500</v>
      </c>
      <c r="F51" s="278">
        <f t="shared" si="3"/>
        <v>500</v>
      </c>
      <c r="G51" s="273"/>
      <c r="H51" s="273"/>
      <c r="I51" s="103"/>
    </row>
    <row r="52" spans="2:9" x14ac:dyDescent="0.15">
      <c r="B52" s="170" t="s">
        <v>51</v>
      </c>
      <c r="C52" s="171">
        <v>38108</v>
      </c>
      <c r="D52" s="277"/>
      <c r="E52" s="277">
        <v>500</v>
      </c>
      <c r="F52" s="278">
        <f t="shared" si="3"/>
        <v>500</v>
      </c>
      <c r="G52" s="273"/>
      <c r="H52" s="273"/>
      <c r="I52" s="103"/>
    </row>
    <row r="53" spans="2:9" x14ac:dyDescent="0.15">
      <c r="B53" s="170" t="s">
        <v>51</v>
      </c>
      <c r="C53" s="171">
        <v>38322</v>
      </c>
      <c r="D53" s="277"/>
      <c r="E53" s="277">
        <v>500</v>
      </c>
      <c r="F53" s="278">
        <f t="shared" si="3"/>
        <v>500</v>
      </c>
      <c r="G53" s="273"/>
      <c r="H53" s="273"/>
      <c r="I53" s="103"/>
    </row>
    <row r="54" spans="2:9" x14ac:dyDescent="0.15">
      <c r="B54" s="170" t="s">
        <v>51</v>
      </c>
      <c r="C54" s="171">
        <v>38504</v>
      </c>
      <c r="D54" s="277"/>
      <c r="E54" s="277">
        <v>500</v>
      </c>
      <c r="F54" s="278">
        <f t="shared" si="3"/>
        <v>500</v>
      </c>
      <c r="G54" s="273"/>
      <c r="H54" s="273"/>
      <c r="I54" s="103"/>
    </row>
    <row r="55" spans="2:9" x14ac:dyDescent="0.15">
      <c r="B55" s="170" t="s">
        <v>51</v>
      </c>
      <c r="C55" s="171">
        <v>38717</v>
      </c>
      <c r="D55" s="277"/>
      <c r="E55" s="277">
        <v>1000</v>
      </c>
      <c r="F55" s="278">
        <f t="shared" si="3"/>
        <v>1000</v>
      </c>
      <c r="G55" s="273"/>
      <c r="H55" s="273"/>
      <c r="I55" s="103"/>
    </row>
    <row r="56" spans="2:9" x14ac:dyDescent="0.15">
      <c r="B56" s="170" t="s">
        <v>51</v>
      </c>
      <c r="C56" s="171">
        <v>38749</v>
      </c>
      <c r="D56" s="277"/>
      <c r="E56" s="277">
        <v>500</v>
      </c>
      <c r="F56" s="278">
        <f t="shared" si="3"/>
        <v>500</v>
      </c>
      <c r="G56" s="273"/>
      <c r="H56" s="273"/>
      <c r="I56" s="103"/>
    </row>
    <row r="57" spans="2:9" x14ac:dyDescent="0.15">
      <c r="B57" s="170" t="s">
        <v>51</v>
      </c>
      <c r="C57" s="171">
        <v>38808</v>
      </c>
      <c r="D57" s="277"/>
      <c r="E57" s="277">
        <v>500</v>
      </c>
      <c r="F57" s="278">
        <f t="shared" si="3"/>
        <v>500</v>
      </c>
      <c r="G57" s="273"/>
      <c r="H57" s="273"/>
      <c r="I57" s="103"/>
    </row>
    <row r="58" spans="2:9" x14ac:dyDescent="0.15">
      <c r="B58" s="170" t="s">
        <v>51</v>
      </c>
      <c r="C58" s="171">
        <v>38869</v>
      </c>
      <c r="D58" s="277"/>
      <c r="E58" s="277">
        <v>800</v>
      </c>
      <c r="F58" s="278">
        <f t="shared" si="3"/>
        <v>800</v>
      </c>
      <c r="G58" s="273"/>
      <c r="H58" s="273"/>
      <c r="I58" s="103"/>
    </row>
    <row r="59" spans="2:9" x14ac:dyDescent="0.15">
      <c r="B59" s="170" t="s">
        <v>51</v>
      </c>
      <c r="C59" s="171">
        <v>38991</v>
      </c>
      <c r="D59" s="277"/>
      <c r="E59" s="277">
        <v>1000</v>
      </c>
      <c r="F59" s="278">
        <f t="shared" si="3"/>
        <v>1000</v>
      </c>
      <c r="G59" s="273"/>
      <c r="H59" s="273"/>
      <c r="I59" s="103"/>
    </row>
    <row r="60" spans="2:9" x14ac:dyDescent="0.15">
      <c r="B60" s="170" t="s">
        <v>51</v>
      </c>
      <c r="C60" s="171">
        <v>39113</v>
      </c>
      <c r="D60" s="277"/>
      <c r="E60" s="277">
        <v>1000</v>
      </c>
      <c r="F60" s="278">
        <f t="shared" si="3"/>
        <v>1000</v>
      </c>
      <c r="G60" s="273"/>
      <c r="H60" s="273"/>
      <c r="I60" s="103"/>
    </row>
    <row r="61" spans="2:9" x14ac:dyDescent="0.15">
      <c r="B61" s="170" t="s">
        <v>51</v>
      </c>
      <c r="C61" s="171">
        <v>39142</v>
      </c>
      <c r="D61" s="277"/>
      <c r="E61" s="277">
        <v>3000</v>
      </c>
      <c r="F61" s="278">
        <f t="shared" si="3"/>
        <v>3000</v>
      </c>
      <c r="G61" s="279">
        <f>SUM(E43:E61)/SUM(D43:D61)</f>
        <v>1.2250000000000001</v>
      </c>
      <c r="H61" s="280">
        <f>XIRR(F43:F61,C43:C61,0)</f>
        <v>4.7181342773437523E-2</v>
      </c>
      <c r="I61" s="103"/>
    </row>
    <row r="62" spans="2:9" s="135" customFormat="1" x14ac:dyDescent="0.15">
      <c r="B62" s="90"/>
      <c r="C62" s="90"/>
      <c r="D62" s="275"/>
      <c r="E62" s="275"/>
      <c r="F62" s="275"/>
      <c r="G62" s="274"/>
      <c r="H62" s="274"/>
      <c r="I62" s="90"/>
    </row>
    <row r="63" spans="2:9" x14ac:dyDescent="0.15">
      <c r="B63" s="170" t="s">
        <v>43</v>
      </c>
      <c r="C63" s="171">
        <v>36526</v>
      </c>
      <c r="D63" s="277">
        <v>1000</v>
      </c>
      <c r="E63" s="277"/>
      <c r="F63" s="278">
        <f>-D63+E63</f>
        <v>-1000</v>
      </c>
      <c r="G63" s="273"/>
      <c r="H63" s="273"/>
      <c r="I63" s="103"/>
    </row>
    <row r="64" spans="2:9" x14ac:dyDescent="0.15">
      <c r="B64" s="170" t="s">
        <v>43</v>
      </c>
      <c r="C64" s="171">
        <v>36617</v>
      </c>
      <c r="D64" s="277">
        <v>1000</v>
      </c>
      <c r="E64" s="277"/>
      <c r="F64" s="278">
        <f t="shared" ref="F64:F81" si="4">-D64+E64</f>
        <v>-1000</v>
      </c>
      <c r="G64" s="273"/>
      <c r="H64" s="273"/>
      <c r="I64" s="103"/>
    </row>
    <row r="65" spans="2:9" x14ac:dyDescent="0.15">
      <c r="B65" s="170" t="s">
        <v>43</v>
      </c>
      <c r="C65" s="171">
        <v>37104</v>
      </c>
      <c r="D65" s="277">
        <v>1000</v>
      </c>
      <c r="E65" s="277"/>
      <c r="F65" s="278">
        <f t="shared" si="4"/>
        <v>-1000</v>
      </c>
      <c r="G65" s="273"/>
      <c r="H65" s="273"/>
      <c r="I65" s="103"/>
    </row>
    <row r="66" spans="2:9" x14ac:dyDescent="0.15">
      <c r="B66" s="170" t="s">
        <v>43</v>
      </c>
      <c r="C66" s="171">
        <v>37165</v>
      </c>
      <c r="D66" s="277">
        <v>2000</v>
      </c>
      <c r="E66" s="277"/>
      <c r="F66" s="278">
        <f t="shared" si="4"/>
        <v>-2000</v>
      </c>
      <c r="G66" s="273"/>
      <c r="H66" s="273"/>
      <c r="I66" s="103"/>
    </row>
    <row r="67" spans="2:9" x14ac:dyDescent="0.15">
      <c r="B67" s="170" t="s">
        <v>43</v>
      </c>
      <c r="C67" s="171">
        <v>37316</v>
      </c>
      <c r="D67" s="277">
        <v>2000</v>
      </c>
      <c r="E67" s="277"/>
      <c r="F67" s="278">
        <f t="shared" si="4"/>
        <v>-2000</v>
      </c>
      <c r="G67" s="273"/>
      <c r="H67" s="273"/>
      <c r="I67" s="103"/>
    </row>
    <row r="68" spans="2:9" x14ac:dyDescent="0.15">
      <c r="B68" s="170" t="s">
        <v>43</v>
      </c>
      <c r="C68" s="171">
        <v>37591</v>
      </c>
      <c r="D68" s="277">
        <v>2000</v>
      </c>
      <c r="E68" s="277"/>
      <c r="F68" s="278">
        <f t="shared" si="4"/>
        <v>-2000</v>
      </c>
      <c r="G68" s="273"/>
      <c r="H68" s="273"/>
      <c r="I68" s="103"/>
    </row>
    <row r="69" spans="2:9" x14ac:dyDescent="0.15">
      <c r="B69" s="170" t="s">
        <v>43</v>
      </c>
      <c r="C69" s="171">
        <v>37742</v>
      </c>
      <c r="D69" s="277">
        <v>1000</v>
      </c>
      <c r="E69" s="277"/>
      <c r="F69" s="278">
        <f t="shared" si="4"/>
        <v>-1000</v>
      </c>
      <c r="G69" s="273"/>
      <c r="H69" s="273"/>
      <c r="I69" s="103"/>
    </row>
    <row r="70" spans="2:9" x14ac:dyDescent="0.15">
      <c r="B70" s="170" t="s">
        <v>43</v>
      </c>
      <c r="C70" s="171">
        <v>37803</v>
      </c>
      <c r="D70" s="277">
        <v>1000</v>
      </c>
      <c r="E70" s="277"/>
      <c r="F70" s="278">
        <f t="shared" si="4"/>
        <v>-1000</v>
      </c>
      <c r="G70" s="273"/>
      <c r="H70" s="273"/>
      <c r="I70" s="103"/>
    </row>
    <row r="71" spans="2:9" x14ac:dyDescent="0.15">
      <c r="B71" s="170" t="s">
        <v>43</v>
      </c>
      <c r="C71" s="171">
        <v>37987</v>
      </c>
      <c r="D71" s="277"/>
      <c r="E71" s="277">
        <v>500</v>
      </c>
      <c r="F71" s="278">
        <f t="shared" si="4"/>
        <v>500</v>
      </c>
      <c r="G71" s="273"/>
      <c r="H71" s="273"/>
      <c r="I71" s="103"/>
    </row>
    <row r="72" spans="2:9" x14ac:dyDescent="0.15">
      <c r="B72" s="170" t="s">
        <v>43</v>
      </c>
      <c r="C72" s="171">
        <v>38108</v>
      </c>
      <c r="D72" s="277"/>
      <c r="E72" s="277">
        <v>500</v>
      </c>
      <c r="F72" s="278">
        <f t="shared" si="4"/>
        <v>500</v>
      </c>
      <c r="G72" s="273"/>
      <c r="H72" s="273"/>
      <c r="I72" s="103"/>
    </row>
    <row r="73" spans="2:9" x14ac:dyDescent="0.15">
      <c r="B73" s="170" t="s">
        <v>43</v>
      </c>
      <c r="C73" s="171">
        <v>38322</v>
      </c>
      <c r="D73" s="277"/>
      <c r="E73" s="277">
        <v>1000</v>
      </c>
      <c r="F73" s="278">
        <f t="shared" si="4"/>
        <v>1000</v>
      </c>
      <c r="G73" s="273"/>
      <c r="H73" s="273"/>
      <c r="I73" s="103"/>
    </row>
    <row r="74" spans="2:9" x14ac:dyDescent="0.15">
      <c r="B74" s="170" t="s">
        <v>43</v>
      </c>
      <c r="C74" s="171">
        <v>38504</v>
      </c>
      <c r="D74" s="277"/>
      <c r="E74" s="277">
        <v>1000</v>
      </c>
      <c r="F74" s="278">
        <f t="shared" si="4"/>
        <v>1000</v>
      </c>
      <c r="G74" s="273"/>
      <c r="H74" s="273"/>
      <c r="I74" s="103"/>
    </row>
    <row r="75" spans="2:9" x14ac:dyDescent="0.15">
      <c r="B75" s="170" t="s">
        <v>43</v>
      </c>
      <c r="C75" s="171">
        <v>38717</v>
      </c>
      <c r="D75" s="277"/>
      <c r="E75" s="277">
        <v>1000</v>
      </c>
      <c r="F75" s="278">
        <f t="shared" si="4"/>
        <v>1000</v>
      </c>
      <c r="G75" s="273"/>
      <c r="H75" s="273"/>
      <c r="I75" s="103"/>
    </row>
    <row r="76" spans="2:9" x14ac:dyDescent="0.15">
      <c r="B76" s="170" t="s">
        <v>43</v>
      </c>
      <c r="C76" s="171">
        <v>38749</v>
      </c>
      <c r="D76" s="277"/>
      <c r="E76" s="277">
        <v>1000</v>
      </c>
      <c r="F76" s="278">
        <f t="shared" si="4"/>
        <v>1000</v>
      </c>
      <c r="G76" s="273"/>
      <c r="H76" s="273"/>
      <c r="I76" s="103"/>
    </row>
    <row r="77" spans="2:9" x14ac:dyDescent="0.15">
      <c r="B77" s="170" t="s">
        <v>43</v>
      </c>
      <c r="C77" s="171">
        <v>38808</v>
      </c>
      <c r="D77" s="277"/>
      <c r="E77" s="277">
        <v>1000</v>
      </c>
      <c r="F77" s="278">
        <f t="shared" si="4"/>
        <v>1000</v>
      </c>
      <c r="G77" s="273"/>
      <c r="H77" s="273"/>
      <c r="I77" s="103"/>
    </row>
    <row r="78" spans="2:9" x14ac:dyDescent="0.15">
      <c r="B78" s="170" t="s">
        <v>43</v>
      </c>
      <c r="C78" s="171">
        <v>38869</v>
      </c>
      <c r="D78" s="277"/>
      <c r="E78" s="277">
        <v>1500</v>
      </c>
      <c r="F78" s="278">
        <f t="shared" si="4"/>
        <v>1500</v>
      </c>
      <c r="G78" s="273"/>
      <c r="H78" s="273"/>
      <c r="I78" s="103"/>
    </row>
    <row r="79" spans="2:9" x14ac:dyDescent="0.15">
      <c r="B79" s="170" t="s">
        <v>43</v>
      </c>
      <c r="C79" s="171">
        <v>38991</v>
      </c>
      <c r="D79" s="277"/>
      <c r="E79" s="277">
        <v>1500</v>
      </c>
      <c r="F79" s="278">
        <f t="shared" si="4"/>
        <v>1500</v>
      </c>
      <c r="G79" s="273"/>
      <c r="H79" s="273"/>
      <c r="I79" s="103"/>
    </row>
    <row r="80" spans="2:9" x14ac:dyDescent="0.15">
      <c r="B80" s="170" t="s">
        <v>43</v>
      </c>
      <c r="C80" s="171">
        <v>39113</v>
      </c>
      <c r="D80" s="277"/>
      <c r="E80" s="277">
        <v>2000</v>
      </c>
      <c r="F80" s="278">
        <f t="shared" si="4"/>
        <v>2000</v>
      </c>
      <c r="G80" s="273"/>
      <c r="H80" s="273"/>
      <c r="I80" s="103"/>
    </row>
    <row r="81" spans="2:9" x14ac:dyDescent="0.15">
      <c r="B81" s="170" t="s">
        <v>43</v>
      </c>
      <c r="C81" s="171">
        <v>39142</v>
      </c>
      <c r="D81" s="277"/>
      <c r="E81" s="277">
        <v>3000</v>
      </c>
      <c r="F81" s="278">
        <f t="shared" si="4"/>
        <v>3000</v>
      </c>
      <c r="G81" s="279">
        <f>SUM(E63:E81)/SUM(D63:D81)</f>
        <v>1.2727272727272727</v>
      </c>
      <c r="H81" s="280">
        <f>XIRR(F63:F81,C63:C81,0)</f>
        <v>5.7860688476562505E-2</v>
      </c>
      <c r="I81" s="103"/>
    </row>
    <row r="82" spans="2:9" x14ac:dyDescent="0.15">
      <c r="B82" s="103"/>
      <c r="C82" s="103"/>
      <c r="D82" s="276"/>
      <c r="E82" s="276"/>
      <c r="F82" s="276"/>
      <c r="G82" s="273"/>
      <c r="H82" s="273"/>
      <c r="I82" s="103"/>
    </row>
    <row r="83" spans="2:9" x14ac:dyDescent="0.15">
      <c r="B83" s="170" t="s">
        <v>44</v>
      </c>
      <c r="C83" s="171">
        <v>36526</v>
      </c>
      <c r="D83" s="277">
        <v>1000</v>
      </c>
      <c r="E83" s="277"/>
      <c r="F83" s="278">
        <f>-D83+E83</f>
        <v>-1000</v>
      </c>
      <c r="G83" s="273"/>
      <c r="H83" s="273"/>
      <c r="I83" s="103"/>
    </row>
    <row r="84" spans="2:9" x14ac:dyDescent="0.15">
      <c r="B84" s="170" t="s">
        <v>44</v>
      </c>
      <c r="C84" s="171">
        <v>36617</v>
      </c>
      <c r="D84" s="277">
        <v>1000</v>
      </c>
      <c r="E84" s="277"/>
      <c r="F84" s="278">
        <f t="shared" ref="F84:F101" si="5">-D84+E84</f>
        <v>-1000</v>
      </c>
      <c r="G84" s="273"/>
      <c r="H84" s="273"/>
      <c r="I84" s="103"/>
    </row>
    <row r="85" spans="2:9" x14ac:dyDescent="0.15">
      <c r="B85" s="170" t="s">
        <v>44</v>
      </c>
      <c r="C85" s="171">
        <v>37104</v>
      </c>
      <c r="D85" s="277">
        <v>1000</v>
      </c>
      <c r="E85" s="277"/>
      <c r="F85" s="278">
        <f t="shared" si="5"/>
        <v>-1000</v>
      </c>
      <c r="G85" s="273"/>
      <c r="H85" s="273"/>
      <c r="I85" s="103"/>
    </row>
    <row r="86" spans="2:9" x14ac:dyDescent="0.15">
      <c r="B86" s="170" t="s">
        <v>44</v>
      </c>
      <c r="C86" s="171">
        <v>37165</v>
      </c>
      <c r="D86" s="277">
        <v>2000</v>
      </c>
      <c r="E86" s="277"/>
      <c r="F86" s="278">
        <f t="shared" si="5"/>
        <v>-2000</v>
      </c>
      <c r="G86" s="273"/>
      <c r="H86" s="273"/>
      <c r="I86" s="103"/>
    </row>
    <row r="87" spans="2:9" x14ac:dyDescent="0.15">
      <c r="B87" s="170" t="s">
        <v>44</v>
      </c>
      <c r="C87" s="171">
        <v>37316</v>
      </c>
      <c r="D87" s="277">
        <v>2000</v>
      </c>
      <c r="E87" s="277"/>
      <c r="F87" s="278">
        <f t="shared" si="5"/>
        <v>-2000</v>
      </c>
      <c r="G87" s="273"/>
      <c r="H87" s="273"/>
      <c r="I87" s="103"/>
    </row>
    <row r="88" spans="2:9" x14ac:dyDescent="0.15">
      <c r="B88" s="170" t="s">
        <v>44</v>
      </c>
      <c r="C88" s="171">
        <v>37591</v>
      </c>
      <c r="D88" s="277">
        <v>1000</v>
      </c>
      <c r="E88" s="277"/>
      <c r="F88" s="278">
        <f t="shared" si="5"/>
        <v>-1000</v>
      </c>
      <c r="G88" s="273"/>
      <c r="H88" s="273"/>
      <c r="I88" s="103"/>
    </row>
    <row r="89" spans="2:9" x14ac:dyDescent="0.15">
      <c r="B89" s="170" t="s">
        <v>44</v>
      </c>
      <c r="C89" s="171">
        <v>37742</v>
      </c>
      <c r="D89" s="277">
        <v>1000</v>
      </c>
      <c r="E89" s="277"/>
      <c r="F89" s="278">
        <f t="shared" si="5"/>
        <v>-1000</v>
      </c>
      <c r="G89" s="273"/>
      <c r="H89" s="273"/>
      <c r="I89" s="103"/>
    </row>
    <row r="90" spans="2:9" x14ac:dyDescent="0.15">
      <c r="B90" s="170" t="s">
        <v>44</v>
      </c>
      <c r="C90" s="171">
        <v>37803</v>
      </c>
      <c r="D90" s="277">
        <v>1000</v>
      </c>
      <c r="E90" s="277"/>
      <c r="F90" s="278">
        <f t="shared" si="5"/>
        <v>-1000</v>
      </c>
      <c r="G90" s="273"/>
      <c r="H90" s="273"/>
      <c r="I90" s="103"/>
    </row>
    <row r="91" spans="2:9" x14ac:dyDescent="0.15">
      <c r="B91" s="170" t="s">
        <v>44</v>
      </c>
      <c r="C91" s="171">
        <v>37987</v>
      </c>
      <c r="D91" s="277"/>
      <c r="E91" s="277">
        <v>500</v>
      </c>
      <c r="F91" s="278">
        <f t="shared" si="5"/>
        <v>500</v>
      </c>
      <c r="G91" s="273"/>
      <c r="H91" s="273"/>
      <c r="I91" s="103"/>
    </row>
    <row r="92" spans="2:9" x14ac:dyDescent="0.15">
      <c r="B92" s="170" t="s">
        <v>44</v>
      </c>
      <c r="C92" s="171">
        <v>38108</v>
      </c>
      <c r="D92" s="277"/>
      <c r="E92" s="277">
        <v>500</v>
      </c>
      <c r="F92" s="278">
        <f t="shared" si="5"/>
        <v>500</v>
      </c>
      <c r="G92" s="273"/>
      <c r="H92" s="273"/>
      <c r="I92" s="103"/>
    </row>
    <row r="93" spans="2:9" x14ac:dyDescent="0.15">
      <c r="B93" s="170" t="s">
        <v>44</v>
      </c>
      <c r="C93" s="171">
        <v>38322</v>
      </c>
      <c r="D93" s="277"/>
      <c r="E93" s="277">
        <v>1000</v>
      </c>
      <c r="F93" s="278">
        <f t="shared" si="5"/>
        <v>1000</v>
      </c>
      <c r="G93" s="273"/>
      <c r="H93" s="273"/>
      <c r="I93" s="103"/>
    </row>
    <row r="94" spans="2:9" x14ac:dyDescent="0.15">
      <c r="B94" s="170" t="s">
        <v>44</v>
      </c>
      <c r="C94" s="171">
        <v>38504</v>
      </c>
      <c r="D94" s="277"/>
      <c r="E94" s="277">
        <v>1000</v>
      </c>
      <c r="F94" s="278">
        <f t="shared" si="5"/>
        <v>1000</v>
      </c>
      <c r="G94" s="273"/>
      <c r="H94" s="273"/>
      <c r="I94" s="103"/>
    </row>
    <row r="95" spans="2:9" x14ac:dyDescent="0.15">
      <c r="B95" s="170" t="s">
        <v>44</v>
      </c>
      <c r="C95" s="171">
        <v>38717</v>
      </c>
      <c r="D95" s="277"/>
      <c r="E95" s="277">
        <v>1000</v>
      </c>
      <c r="F95" s="278">
        <f t="shared" si="5"/>
        <v>1000</v>
      </c>
      <c r="G95" s="273"/>
      <c r="H95" s="273"/>
      <c r="I95" s="103"/>
    </row>
    <row r="96" spans="2:9" x14ac:dyDescent="0.15">
      <c r="B96" s="170" t="s">
        <v>44</v>
      </c>
      <c r="C96" s="171">
        <v>38749</v>
      </c>
      <c r="D96" s="277"/>
      <c r="E96" s="277">
        <v>1000</v>
      </c>
      <c r="F96" s="278">
        <f t="shared" si="5"/>
        <v>1000</v>
      </c>
      <c r="G96" s="273"/>
      <c r="H96" s="273"/>
      <c r="I96" s="103"/>
    </row>
    <row r="97" spans="2:9" x14ac:dyDescent="0.15">
      <c r="B97" s="170" t="s">
        <v>44</v>
      </c>
      <c r="C97" s="171">
        <v>38808</v>
      </c>
      <c r="D97" s="277"/>
      <c r="E97" s="277">
        <v>1000</v>
      </c>
      <c r="F97" s="278">
        <f t="shared" si="5"/>
        <v>1000</v>
      </c>
      <c r="G97" s="273"/>
      <c r="H97" s="273"/>
      <c r="I97" s="103"/>
    </row>
    <row r="98" spans="2:9" x14ac:dyDescent="0.15">
      <c r="B98" s="170" t="s">
        <v>44</v>
      </c>
      <c r="C98" s="171">
        <v>38869</v>
      </c>
      <c r="D98" s="277"/>
      <c r="E98" s="277">
        <v>1500</v>
      </c>
      <c r="F98" s="278">
        <f t="shared" si="5"/>
        <v>1500</v>
      </c>
      <c r="G98" s="273"/>
      <c r="H98" s="273"/>
      <c r="I98" s="103"/>
    </row>
    <row r="99" spans="2:9" x14ac:dyDescent="0.15">
      <c r="B99" s="170" t="s">
        <v>44</v>
      </c>
      <c r="C99" s="171">
        <v>38991</v>
      </c>
      <c r="D99" s="277"/>
      <c r="E99" s="277">
        <v>1500</v>
      </c>
      <c r="F99" s="278">
        <f t="shared" si="5"/>
        <v>1500</v>
      </c>
      <c r="G99" s="273"/>
      <c r="H99" s="273"/>
      <c r="I99" s="103"/>
    </row>
    <row r="100" spans="2:9" x14ac:dyDescent="0.15">
      <c r="B100" s="170" t="s">
        <v>44</v>
      </c>
      <c r="C100" s="171">
        <v>39113</v>
      </c>
      <c r="D100" s="277"/>
      <c r="E100" s="277">
        <v>2000</v>
      </c>
      <c r="F100" s="278">
        <f t="shared" si="5"/>
        <v>2000</v>
      </c>
      <c r="G100" s="273"/>
      <c r="H100" s="273"/>
      <c r="I100" s="103"/>
    </row>
    <row r="101" spans="2:9" x14ac:dyDescent="0.15">
      <c r="B101" s="170" t="s">
        <v>44</v>
      </c>
      <c r="C101" s="171">
        <v>39142</v>
      </c>
      <c r="D101" s="277"/>
      <c r="E101" s="277">
        <v>3000</v>
      </c>
      <c r="F101" s="278">
        <f t="shared" si="5"/>
        <v>3000</v>
      </c>
      <c r="G101" s="279">
        <f>SUM(E83:E101)/SUM(D83:D101)</f>
        <v>1.4</v>
      </c>
      <c r="H101" s="280">
        <f>XIRR(F83:F101,C83:C101,0)</f>
        <v>7.9824155273437544E-2</v>
      </c>
      <c r="I101" s="103"/>
    </row>
    <row r="102" spans="2:9" x14ac:dyDescent="0.15">
      <c r="B102" s="103"/>
      <c r="C102" s="103"/>
      <c r="D102" s="276"/>
      <c r="E102" s="276"/>
      <c r="F102" s="276"/>
      <c r="G102" s="273"/>
      <c r="H102" s="273"/>
      <c r="I102" s="103"/>
    </row>
    <row r="103" spans="2:9" x14ac:dyDescent="0.15">
      <c r="B103" s="170" t="s">
        <v>45</v>
      </c>
      <c r="C103" s="171">
        <v>36526</v>
      </c>
      <c r="D103" s="277">
        <v>1000</v>
      </c>
      <c r="E103" s="277"/>
      <c r="F103" s="278">
        <f>-D103+E103</f>
        <v>-1000</v>
      </c>
      <c r="G103" s="273"/>
      <c r="H103" s="273"/>
      <c r="I103" s="103"/>
    </row>
    <row r="104" spans="2:9" x14ac:dyDescent="0.15">
      <c r="B104" s="170" t="s">
        <v>45</v>
      </c>
      <c r="C104" s="171">
        <v>36617</v>
      </c>
      <c r="D104" s="277">
        <v>1000</v>
      </c>
      <c r="E104" s="277"/>
      <c r="F104" s="278">
        <f t="shared" ref="F104:F121" si="6">-D104+E104</f>
        <v>-1000</v>
      </c>
      <c r="G104" s="273"/>
      <c r="H104" s="273"/>
      <c r="I104" s="103"/>
    </row>
    <row r="105" spans="2:9" x14ac:dyDescent="0.15">
      <c r="B105" s="170" t="s">
        <v>45</v>
      </c>
      <c r="C105" s="171">
        <v>37104</v>
      </c>
      <c r="D105" s="277">
        <v>1000</v>
      </c>
      <c r="E105" s="277"/>
      <c r="F105" s="278">
        <f t="shared" si="6"/>
        <v>-1000</v>
      </c>
      <c r="G105" s="273"/>
      <c r="H105" s="273"/>
      <c r="I105" s="103"/>
    </row>
    <row r="106" spans="2:9" x14ac:dyDescent="0.15">
      <c r="B106" s="170" t="s">
        <v>45</v>
      </c>
      <c r="C106" s="171">
        <v>37165</v>
      </c>
      <c r="D106" s="277">
        <v>2000</v>
      </c>
      <c r="E106" s="277"/>
      <c r="F106" s="278">
        <f t="shared" si="6"/>
        <v>-2000</v>
      </c>
      <c r="G106" s="273"/>
      <c r="H106" s="273"/>
      <c r="I106" s="103"/>
    </row>
    <row r="107" spans="2:9" x14ac:dyDescent="0.15">
      <c r="B107" s="170" t="s">
        <v>45</v>
      </c>
      <c r="C107" s="171">
        <v>37316</v>
      </c>
      <c r="D107" s="277">
        <v>1000</v>
      </c>
      <c r="E107" s="277"/>
      <c r="F107" s="278">
        <f t="shared" si="6"/>
        <v>-1000</v>
      </c>
      <c r="G107" s="273"/>
      <c r="H107" s="273"/>
      <c r="I107" s="103"/>
    </row>
    <row r="108" spans="2:9" x14ac:dyDescent="0.15">
      <c r="B108" s="170" t="s">
        <v>45</v>
      </c>
      <c r="C108" s="171">
        <v>37591</v>
      </c>
      <c r="D108" s="277">
        <v>2000</v>
      </c>
      <c r="E108" s="277"/>
      <c r="F108" s="278">
        <f t="shared" si="6"/>
        <v>-2000</v>
      </c>
      <c r="G108" s="273"/>
      <c r="H108" s="273"/>
      <c r="I108" s="103"/>
    </row>
    <row r="109" spans="2:9" x14ac:dyDescent="0.15">
      <c r="B109" s="170" t="s">
        <v>45</v>
      </c>
      <c r="C109" s="171">
        <v>37742</v>
      </c>
      <c r="D109" s="277">
        <v>1000</v>
      </c>
      <c r="E109" s="277"/>
      <c r="F109" s="278">
        <f t="shared" si="6"/>
        <v>-1000</v>
      </c>
      <c r="G109" s="273"/>
      <c r="H109" s="273"/>
      <c r="I109" s="103"/>
    </row>
    <row r="110" spans="2:9" x14ac:dyDescent="0.15">
      <c r="B110" s="170" t="s">
        <v>45</v>
      </c>
      <c r="C110" s="171">
        <v>37803</v>
      </c>
      <c r="D110" s="277">
        <v>1000</v>
      </c>
      <c r="E110" s="277"/>
      <c r="F110" s="278">
        <f t="shared" si="6"/>
        <v>-1000</v>
      </c>
      <c r="G110" s="273"/>
      <c r="H110" s="273"/>
      <c r="I110" s="103"/>
    </row>
    <row r="111" spans="2:9" x14ac:dyDescent="0.15">
      <c r="B111" s="170" t="s">
        <v>45</v>
      </c>
      <c r="C111" s="171">
        <v>37987</v>
      </c>
      <c r="D111" s="277"/>
      <c r="E111" s="277">
        <v>500</v>
      </c>
      <c r="F111" s="278">
        <f t="shared" si="6"/>
        <v>500</v>
      </c>
      <c r="G111" s="273"/>
      <c r="H111" s="273"/>
      <c r="I111" s="103"/>
    </row>
    <row r="112" spans="2:9" x14ac:dyDescent="0.15">
      <c r="B112" s="170" t="s">
        <v>45</v>
      </c>
      <c r="C112" s="171">
        <v>38108</v>
      </c>
      <c r="D112" s="277"/>
      <c r="E112" s="277">
        <v>500</v>
      </c>
      <c r="F112" s="278">
        <f t="shared" si="6"/>
        <v>500</v>
      </c>
      <c r="G112" s="273"/>
      <c r="H112" s="273"/>
      <c r="I112" s="103"/>
    </row>
    <row r="113" spans="2:11" x14ac:dyDescent="0.15">
      <c r="B113" s="170" t="s">
        <v>45</v>
      </c>
      <c r="C113" s="171">
        <v>38322</v>
      </c>
      <c r="D113" s="277"/>
      <c r="E113" s="277">
        <v>1000</v>
      </c>
      <c r="F113" s="278">
        <f t="shared" si="6"/>
        <v>1000</v>
      </c>
      <c r="G113" s="273"/>
      <c r="H113" s="273"/>
      <c r="I113" s="103"/>
    </row>
    <row r="114" spans="2:11" x14ac:dyDescent="0.15">
      <c r="B114" s="170" t="s">
        <v>45</v>
      </c>
      <c r="C114" s="171">
        <v>38504</v>
      </c>
      <c r="D114" s="277"/>
      <c r="E114" s="277">
        <v>1000</v>
      </c>
      <c r="F114" s="278">
        <f t="shared" si="6"/>
        <v>1000</v>
      </c>
      <c r="G114" s="273"/>
      <c r="H114" s="273"/>
      <c r="I114" s="103"/>
    </row>
    <row r="115" spans="2:11" x14ac:dyDescent="0.15">
      <c r="B115" s="170" t="s">
        <v>45</v>
      </c>
      <c r="C115" s="171">
        <v>38717</v>
      </c>
      <c r="D115" s="277"/>
      <c r="E115" s="277">
        <v>1500</v>
      </c>
      <c r="F115" s="278">
        <f t="shared" si="6"/>
        <v>1500</v>
      </c>
      <c r="G115" s="273"/>
      <c r="H115" s="273"/>
      <c r="I115" s="103"/>
    </row>
    <row r="116" spans="2:11" x14ac:dyDescent="0.15">
      <c r="B116" s="170" t="s">
        <v>45</v>
      </c>
      <c r="C116" s="171">
        <v>38749</v>
      </c>
      <c r="D116" s="277"/>
      <c r="E116" s="277">
        <v>1000</v>
      </c>
      <c r="F116" s="278">
        <f t="shared" si="6"/>
        <v>1000</v>
      </c>
      <c r="G116" s="273"/>
      <c r="H116" s="273"/>
      <c r="I116" s="103"/>
    </row>
    <row r="117" spans="2:11" x14ac:dyDescent="0.15">
      <c r="B117" s="170" t="s">
        <v>45</v>
      </c>
      <c r="C117" s="171">
        <v>38808</v>
      </c>
      <c r="D117" s="277"/>
      <c r="E117" s="277">
        <v>1000</v>
      </c>
      <c r="F117" s="278">
        <f t="shared" si="6"/>
        <v>1000</v>
      </c>
      <c r="G117" s="273"/>
      <c r="H117" s="273"/>
      <c r="I117" s="103"/>
    </row>
    <row r="118" spans="2:11" x14ac:dyDescent="0.15">
      <c r="B118" s="170" t="s">
        <v>45</v>
      </c>
      <c r="C118" s="171">
        <v>38869</v>
      </c>
      <c r="D118" s="277"/>
      <c r="E118" s="277">
        <v>1500</v>
      </c>
      <c r="F118" s="278">
        <f t="shared" si="6"/>
        <v>1500</v>
      </c>
      <c r="G118" s="273"/>
      <c r="H118" s="273"/>
      <c r="I118" s="103"/>
    </row>
    <row r="119" spans="2:11" x14ac:dyDescent="0.15">
      <c r="B119" s="170" t="s">
        <v>45</v>
      </c>
      <c r="C119" s="171">
        <v>38991</v>
      </c>
      <c r="D119" s="277"/>
      <c r="E119" s="277">
        <v>1500</v>
      </c>
      <c r="F119" s="278">
        <f t="shared" si="6"/>
        <v>1500</v>
      </c>
      <c r="G119" s="273"/>
      <c r="H119" s="273"/>
      <c r="I119" s="103"/>
    </row>
    <row r="120" spans="2:11" x14ac:dyDescent="0.15">
      <c r="B120" s="170" t="s">
        <v>45</v>
      </c>
      <c r="C120" s="171">
        <v>39113</v>
      </c>
      <c r="D120" s="277"/>
      <c r="E120" s="277">
        <v>2000</v>
      </c>
      <c r="F120" s="278">
        <f t="shared" si="6"/>
        <v>2000</v>
      </c>
      <c r="G120" s="273"/>
      <c r="H120" s="273"/>
      <c r="I120" s="103"/>
    </row>
    <row r="121" spans="2:11" x14ac:dyDescent="0.15">
      <c r="B121" s="170" t="s">
        <v>45</v>
      </c>
      <c r="C121" s="171">
        <v>39142</v>
      </c>
      <c r="D121" s="277"/>
      <c r="E121" s="277">
        <v>3000</v>
      </c>
      <c r="F121" s="278">
        <f t="shared" si="6"/>
        <v>3000</v>
      </c>
      <c r="G121" s="279">
        <f>SUM(E103:E121)/SUM(D103:D121)</f>
        <v>1.45</v>
      </c>
      <c r="H121" s="280">
        <f>XIRR(F103:F121,C103:C121,0)</f>
        <v>9.0200659179687503E-2</v>
      </c>
      <c r="I121" s="103"/>
    </row>
    <row r="122" spans="2:11" x14ac:dyDescent="0.15">
      <c r="B122" s="103"/>
      <c r="C122" s="103"/>
      <c r="D122" s="103"/>
      <c r="E122" s="103"/>
      <c r="F122" s="103"/>
      <c r="G122" s="103"/>
      <c r="H122" s="103"/>
      <c r="I122" s="103"/>
    </row>
    <row r="123" spans="2:11" x14ac:dyDescent="0.15">
      <c r="B123" s="103"/>
      <c r="C123" s="103"/>
      <c r="D123" s="103"/>
      <c r="E123" s="103"/>
      <c r="F123" s="103"/>
      <c r="G123" s="103"/>
      <c r="H123" s="103"/>
      <c r="I123" s="103"/>
      <c r="J123" s="103"/>
      <c r="K123" s="103"/>
    </row>
    <row r="124" spans="2:11" x14ac:dyDescent="0.15">
      <c r="B124" s="103"/>
      <c r="C124" s="103"/>
      <c r="D124" s="103"/>
      <c r="E124" s="103"/>
      <c r="F124" s="103"/>
      <c r="G124" s="103"/>
      <c r="H124" s="103"/>
      <c r="I124" s="103"/>
      <c r="J124" s="103"/>
      <c r="K124" s="103"/>
    </row>
    <row r="125" spans="2:11" x14ac:dyDescent="0.15">
      <c r="B125" s="103"/>
      <c r="C125" s="103"/>
      <c r="D125" s="103"/>
      <c r="E125" s="103"/>
      <c r="F125" s="103"/>
      <c r="G125" s="103"/>
      <c r="H125" s="103"/>
      <c r="I125" s="103"/>
      <c r="J125" s="103"/>
      <c r="K125" s="103"/>
    </row>
    <row r="126" spans="2:11" x14ac:dyDescent="0.15">
      <c r="B126" s="103"/>
      <c r="C126" s="103"/>
      <c r="D126" s="103"/>
      <c r="E126" s="103"/>
      <c r="F126" s="103"/>
      <c r="G126" s="103"/>
      <c r="H126" s="103"/>
      <c r="I126" s="103"/>
      <c r="J126" s="103"/>
      <c r="K126" s="103"/>
    </row>
    <row r="127" spans="2:11" x14ac:dyDescent="0.15">
      <c r="B127" s="103"/>
      <c r="C127" s="103"/>
      <c r="D127" s="103"/>
      <c r="E127" s="103"/>
      <c r="F127" s="103"/>
      <c r="G127" s="103"/>
      <c r="H127" s="103"/>
      <c r="I127" s="103"/>
      <c r="J127" s="103"/>
      <c r="K127" s="103"/>
    </row>
    <row r="128" spans="2:11" x14ac:dyDescent="0.15">
      <c r="B128" s="103"/>
      <c r="C128" s="103"/>
      <c r="D128" s="103"/>
      <c r="E128" s="103"/>
      <c r="F128" s="103"/>
      <c r="G128" s="103"/>
      <c r="H128" s="103"/>
      <c r="I128" s="103"/>
      <c r="J128" s="103"/>
      <c r="K128" s="103"/>
    </row>
    <row r="129" spans="2:11" x14ac:dyDescent="0.15">
      <c r="B129" s="103"/>
      <c r="C129" s="103"/>
      <c r="D129" s="103"/>
      <c r="E129" s="103"/>
      <c r="F129" s="103"/>
      <c r="G129" s="103"/>
      <c r="H129" s="103"/>
      <c r="I129" s="103"/>
      <c r="J129" s="103"/>
      <c r="K129" s="103"/>
    </row>
    <row r="130" spans="2:11" x14ac:dyDescent="0.15">
      <c r="B130" s="103"/>
      <c r="C130" s="103"/>
      <c r="D130" s="103"/>
      <c r="E130" s="103"/>
      <c r="F130" s="103"/>
      <c r="G130" s="103"/>
      <c r="H130" s="103"/>
      <c r="I130" s="103"/>
      <c r="J130" s="103"/>
      <c r="K130" s="103"/>
    </row>
    <row r="131" spans="2:11" x14ac:dyDescent="0.15">
      <c r="B131" s="103"/>
      <c r="C131" s="103"/>
      <c r="D131" s="103"/>
      <c r="E131" s="103"/>
      <c r="F131" s="103"/>
      <c r="G131" s="103"/>
      <c r="H131" s="103"/>
      <c r="I131" s="103"/>
      <c r="J131" s="103"/>
      <c r="K131" s="103"/>
    </row>
    <row r="132" spans="2:11" x14ac:dyDescent="0.15">
      <c r="B132" s="103"/>
      <c r="C132" s="103"/>
      <c r="D132" s="103"/>
      <c r="E132" s="103"/>
      <c r="F132" s="103"/>
      <c r="G132" s="103"/>
      <c r="H132" s="103"/>
      <c r="I132" s="103"/>
      <c r="J132" s="103"/>
      <c r="K132" s="103"/>
    </row>
    <row r="133" spans="2:11" x14ac:dyDescent="0.15">
      <c r="B133" s="103"/>
      <c r="C133" s="103"/>
      <c r="D133" s="103"/>
      <c r="E133" s="103"/>
      <c r="F133" s="103"/>
      <c r="G133" s="103"/>
      <c r="H133" s="103"/>
      <c r="I133" s="103"/>
      <c r="J133" s="103"/>
      <c r="K133" s="103"/>
    </row>
    <row r="134" spans="2:11" x14ac:dyDescent="0.15">
      <c r="B134" s="103"/>
      <c r="C134" s="103"/>
      <c r="D134" s="103"/>
      <c r="E134" s="103"/>
      <c r="F134" s="103"/>
      <c r="G134" s="103"/>
      <c r="H134" s="103"/>
      <c r="I134" s="103"/>
      <c r="J134" s="103"/>
      <c r="K134" s="103"/>
    </row>
    <row r="135" spans="2:11" x14ac:dyDescent="0.15">
      <c r="B135" s="103"/>
      <c r="C135" s="103"/>
      <c r="D135" s="103"/>
      <c r="E135" s="103"/>
      <c r="F135" s="103"/>
      <c r="G135" s="103"/>
      <c r="H135" s="103"/>
      <c r="I135" s="103"/>
      <c r="J135" s="103"/>
      <c r="K135" s="103"/>
    </row>
    <row r="136" spans="2:11" x14ac:dyDescent="0.15">
      <c r="B136" s="103"/>
      <c r="C136" s="103"/>
      <c r="D136" s="103"/>
      <c r="E136" s="103"/>
      <c r="F136" s="103"/>
      <c r="G136" s="103"/>
      <c r="H136" s="103"/>
      <c r="I136" s="103"/>
      <c r="J136" s="103"/>
      <c r="K136" s="103"/>
    </row>
    <row r="137" spans="2:11" x14ac:dyDescent="0.15">
      <c r="B137" s="103"/>
      <c r="C137" s="103"/>
      <c r="D137" s="103"/>
      <c r="E137" s="103"/>
      <c r="F137" s="103"/>
      <c r="G137" s="103"/>
      <c r="H137" s="103"/>
      <c r="I137" s="103"/>
      <c r="J137" s="103"/>
      <c r="K137" s="103"/>
    </row>
    <row r="138" spans="2:11" x14ac:dyDescent="0.15">
      <c r="B138" s="103"/>
      <c r="C138" s="103"/>
      <c r="D138" s="103"/>
      <c r="E138" s="103"/>
      <c r="F138" s="103"/>
      <c r="G138" s="103"/>
      <c r="H138" s="103"/>
      <c r="I138" s="103"/>
      <c r="J138" s="103"/>
      <c r="K138" s="103"/>
    </row>
    <row r="139" spans="2:11" x14ac:dyDescent="0.15">
      <c r="B139" s="103"/>
      <c r="C139" s="103"/>
      <c r="D139" s="103"/>
      <c r="E139" s="103"/>
      <c r="F139" s="103"/>
      <c r="G139" s="103"/>
      <c r="H139" s="103"/>
      <c r="I139" s="103"/>
      <c r="J139" s="103"/>
      <c r="K139" s="103"/>
    </row>
    <row r="140" spans="2:11" x14ac:dyDescent="0.15">
      <c r="B140" s="103"/>
      <c r="C140" s="103"/>
      <c r="D140" s="103"/>
      <c r="E140" s="103"/>
      <c r="F140" s="103"/>
      <c r="G140" s="103"/>
      <c r="H140" s="103"/>
      <c r="I140" s="103"/>
      <c r="J140" s="103"/>
      <c r="K140" s="103"/>
    </row>
    <row r="141" spans="2:11" x14ac:dyDescent="0.15">
      <c r="B141" s="103"/>
      <c r="C141" s="103"/>
      <c r="D141" s="103"/>
      <c r="E141" s="103"/>
      <c r="F141" s="103"/>
      <c r="G141" s="103"/>
      <c r="H141" s="103"/>
      <c r="I141" s="103"/>
      <c r="J141" s="103"/>
      <c r="K141" s="103"/>
    </row>
    <row r="142" spans="2:11" x14ac:dyDescent="0.15">
      <c r="B142" s="103"/>
      <c r="C142" s="103"/>
      <c r="D142" s="103"/>
      <c r="E142" s="103"/>
      <c r="F142" s="103"/>
      <c r="G142" s="103"/>
      <c r="H142" s="103"/>
      <c r="I142" s="103"/>
      <c r="J142" s="103"/>
      <c r="K142" s="103"/>
    </row>
    <row r="143" spans="2:11" x14ac:dyDescent="0.15">
      <c r="B143" s="103"/>
      <c r="C143" s="103"/>
      <c r="D143" s="103"/>
      <c r="E143" s="103"/>
      <c r="F143" s="103"/>
      <c r="G143" s="103"/>
      <c r="H143" s="103"/>
      <c r="I143" s="103"/>
      <c r="J143" s="103"/>
      <c r="K143" s="103"/>
    </row>
    <row r="144" spans="2:11" x14ac:dyDescent="0.15">
      <c r="B144" s="103"/>
      <c r="C144" s="103"/>
      <c r="D144" s="103"/>
      <c r="E144" s="103"/>
      <c r="F144" s="103"/>
      <c r="G144" s="103"/>
      <c r="H144" s="103"/>
      <c r="I144" s="103"/>
      <c r="J144" s="103"/>
      <c r="K144" s="103"/>
    </row>
    <row r="145" spans="2:11" x14ac:dyDescent="0.15">
      <c r="B145" s="103"/>
      <c r="C145" s="103"/>
      <c r="D145" s="103"/>
      <c r="E145" s="103"/>
      <c r="F145" s="103"/>
      <c r="G145" s="103"/>
      <c r="H145" s="103"/>
      <c r="I145" s="103"/>
      <c r="J145" s="103"/>
      <c r="K145" s="103"/>
    </row>
    <row r="146" spans="2:11" x14ac:dyDescent="0.15">
      <c r="B146" s="103"/>
      <c r="C146" s="103"/>
      <c r="D146" s="103"/>
      <c r="E146" s="103"/>
      <c r="F146" s="103"/>
      <c r="G146" s="103"/>
      <c r="H146" s="103"/>
      <c r="I146" s="103"/>
      <c r="J146" s="103"/>
      <c r="K146" s="103"/>
    </row>
  </sheetData>
  <mergeCells count="2">
    <mergeCell ref="C2:D2"/>
    <mergeCell ref="F2:H2"/>
  </mergeCells>
  <phoneticPr fontId="4" type="noConversion"/>
  <printOptions horizontalCentered="1"/>
  <pageMargins left="0.39370078740157483" right="0.39370078740157483" top="0.39370078740157483" bottom="0.39370078740157483" header="0.31496062992125984" footer="0.31496062992125984"/>
  <pageSetup paperSize="9" scale="90" fitToHeight="0" orientation="landscape" r:id="rId1"/>
  <headerFooter alignWithMargins="0">
    <oddFooter>&amp;C2-2</oddFooter>
  </headerFooter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>
          <x14:formula1>
            <xm:f>콤보박스!$A$19:$A$27</xm:f>
          </x14:formula1>
          <xm:sqref>C15:C32</xm:sqref>
        </x14:dataValidation>
      </x14:dataValidations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L91"/>
  <sheetViews>
    <sheetView showGridLines="0" zoomScaleNormal="100" zoomScaleSheetLayoutView="55" workbookViewId="0"/>
  </sheetViews>
  <sheetFormatPr defaultRowHeight="13.5" x14ac:dyDescent="0.15"/>
  <cols>
    <col min="1" max="1" width="2.21875" style="76" customWidth="1"/>
    <col min="2" max="2" width="13.5546875" style="76" customWidth="1"/>
    <col min="3" max="3" width="10.21875" style="76" customWidth="1"/>
    <col min="4" max="4" width="8.88671875" style="76" customWidth="1"/>
    <col min="5" max="5" width="17.6640625" style="76" customWidth="1"/>
    <col min="6" max="9" width="9.88671875" style="76" customWidth="1"/>
    <col min="10" max="10" width="9" style="76" customWidth="1"/>
    <col min="11" max="11" width="9.44140625" style="76" customWidth="1"/>
    <col min="12" max="12" width="7.109375" style="132" bestFit="1" customWidth="1"/>
    <col min="13" max="15" width="11.33203125" style="76" customWidth="1"/>
    <col min="16" max="16384" width="8.88671875" style="76"/>
  </cols>
  <sheetData>
    <row r="1" spans="1:12" ht="16.5" customHeight="1" thickBot="1" x14ac:dyDescent="0.2"/>
    <row r="2" spans="1:12" s="33" customFormat="1" ht="24" customHeight="1" thickBot="1" x14ac:dyDescent="0.2">
      <c r="B2" s="34" t="s">
        <v>235</v>
      </c>
      <c r="C2" s="490" t="str">
        <f>표지!$D$4</f>
        <v>xxx 운용사</v>
      </c>
      <c r="D2" s="492"/>
      <c r="E2" s="491"/>
      <c r="F2" s="36" t="s">
        <v>232</v>
      </c>
      <c r="G2" s="490" t="s">
        <v>280</v>
      </c>
      <c r="H2" s="492"/>
      <c r="I2" s="491"/>
    </row>
    <row r="3" spans="1:12" ht="14.25" customHeight="1" x14ac:dyDescent="0.15">
      <c r="B3" s="39"/>
      <c r="C3" s="77"/>
    </row>
    <row r="4" spans="1:12" ht="18.75" customHeight="1" x14ac:dyDescent="0.15">
      <c r="A4" s="78"/>
      <c r="B4" s="205" t="s">
        <v>118</v>
      </c>
      <c r="C4" s="79"/>
      <c r="D4" s="79"/>
      <c r="E4" s="79"/>
      <c r="F4" s="79"/>
      <c r="G4" s="79"/>
      <c r="H4" s="79"/>
      <c r="I4" s="79"/>
      <c r="J4" s="79"/>
      <c r="K4" s="80"/>
    </row>
    <row r="5" spans="1:12" ht="18.75" customHeight="1" x14ac:dyDescent="0.15">
      <c r="A5" s="78"/>
      <c r="B5" s="146" t="s">
        <v>448</v>
      </c>
      <c r="C5" s="81"/>
      <c r="D5" s="81"/>
      <c r="E5" s="81"/>
      <c r="F5" s="81"/>
      <c r="G5" s="81"/>
      <c r="H5" s="81"/>
      <c r="I5" s="81"/>
      <c r="J5" s="81"/>
      <c r="K5" s="82"/>
    </row>
    <row r="6" spans="1:12" ht="18.75" customHeight="1" x14ac:dyDescent="0.15">
      <c r="A6" s="78"/>
      <c r="B6" s="146" t="s">
        <v>261</v>
      </c>
      <c r="C6" s="81"/>
      <c r="D6" s="81"/>
      <c r="E6" s="81"/>
      <c r="F6" s="81"/>
      <c r="G6" s="81"/>
      <c r="H6" s="81"/>
      <c r="I6" s="81"/>
      <c r="J6" s="81"/>
      <c r="K6" s="82"/>
      <c r="L6" s="81"/>
    </row>
    <row r="7" spans="1:12" ht="18.75" customHeight="1" x14ac:dyDescent="0.15">
      <c r="B7" s="83" t="s">
        <v>277</v>
      </c>
      <c r="C7" s="81"/>
      <c r="D7" s="81"/>
      <c r="E7" s="81"/>
      <c r="F7" s="81"/>
      <c r="G7" s="81"/>
      <c r="H7" s="81"/>
      <c r="I7" s="81"/>
      <c r="J7" s="81"/>
      <c r="K7" s="82"/>
    </row>
    <row r="8" spans="1:12" ht="18.75" customHeight="1" x14ac:dyDescent="0.15">
      <c r="B8" s="83" t="s">
        <v>278</v>
      </c>
      <c r="C8" s="81"/>
      <c r="D8" s="81"/>
      <c r="E8" s="81"/>
      <c r="F8" s="81"/>
      <c r="G8" s="81"/>
      <c r="H8" s="81"/>
      <c r="I8" s="81"/>
      <c r="J8" s="81"/>
      <c r="K8" s="82"/>
    </row>
    <row r="9" spans="1:12" ht="18.75" customHeight="1" x14ac:dyDescent="0.15">
      <c r="B9" s="83" t="s">
        <v>322</v>
      </c>
      <c r="C9" s="81"/>
      <c r="D9" s="81"/>
      <c r="E9" s="81"/>
      <c r="F9" s="81"/>
      <c r="G9" s="81"/>
      <c r="H9" s="81"/>
      <c r="I9" s="81"/>
      <c r="J9" s="81"/>
      <c r="K9" s="82"/>
    </row>
    <row r="10" spans="1:12" ht="18.75" customHeight="1" x14ac:dyDescent="0.15">
      <c r="A10" s="84"/>
      <c r="B10" s="146" t="s">
        <v>286</v>
      </c>
      <c r="C10" s="81"/>
      <c r="D10" s="81"/>
      <c r="E10" s="81"/>
      <c r="F10" s="81"/>
      <c r="G10" s="81"/>
      <c r="H10" s="81"/>
      <c r="I10" s="81"/>
      <c r="J10" s="81"/>
      <c r="K10" s="82"/>
    </row>
    <row r="11" spans="1:12" ht="18.75" customHeight="1" x14ac:dyDescent="0.15">
      <c r="B11" s="207" t="s">
        <v>284</v>
      </c>
      <c r="C11" s="85"/>
      <c r="D11" s="85"/>
      <c r="E11" s="85"/>
      <c r="F11" s="85"/>
      <c r="G11" s="85"/>
      <c r="H11" s="85"/>
      <c r="I11" s="85"/>
      <c r="J11" s="85"/>
      <c r="K11" s="86"/>
    </row>
    <row r="12" spans="1:12" ht="6" customHeight="1" x14ac:dyDescent="0.15"/>
    <row r="13" spans="1:12" ht="14.25" customHeight="1" thickBot="1" x14ac:dyDescent="0.2">
      <c r="A13" s="84"/>
      <c r="B13" s="208"/>
      <c r="C13" s="103"/>
      <c r="D13" s="103"/>
      <c r="E13" s="103"/>
      <c r="F13" s="103"/>
      <c r="G13" s="103"/>
      <c r="H13" s="103"/>
      <c r="I13" s="103"/>
      <c r="J13" s="103"/>
      <c r="K13" s="149" t="s">
        <v>279</v>
      </c>
      <c r="L13" s="76"/>
    </row>
    <row r="14" spans="1:12" s="135" customFormat="1" ht="33.75" customHeight="1" x14ac:dyDescent="0.15">
      <c r="B14" s="165" t="s">
        <v>269</v>
      </c>
      <c r="C14" s="166" t="s">
        <v>295</v>
      </c>
      <c r="D14" s="166" t="s">
        <v>287</v>
      </c>
      <c r="E14" s="166" t="s">
        <v>294</v>
      </c>
      <c r="F14" s="166" t="s">
        <v>293</v>
      </c>
      <c r="G14" s="166" t="s">
        <v>292</v>
      </c>
      <c r="H14" s="166" t="s">
        <v>288</v>
      </c>
      <c r="I14" s="166" t="s">
        <v>289</v>
      </c>
      <c r="J14" s="166" t="s">
        <v>290</v>
      </c>
      <c r="K14" s="167" t="s">
        <v>291</v>
      </c>
      <c r="L14" s="132"/>
    </row>
    <row r="15" spans="1:12" s="135" customFormat="1" ht="16.5" customHeight="1" x14ac:dyDescent="0.15">
      <c r="B15" s="287" t="s">
        <v>42</v>
      </c>
      <c r="C15" s="136" t="s">
        <v>120</v>
      </c>
      <c r="D15" s="284">
        <f t="shared" ref="D15:D30" si="0">(I15)/H15</f>
        <v>1.1111111111111112</v>
      </c>
      <c r="E15" s="95" t="s">
        <v>312</v>
      </c>
      <c r="F15" s="96">
        <v>40544</v>
      </c>
      <c r="G15" s="96">
        <v>41639</v>
      </c>
      <c r="H15" s="97">
        <v>4500</v>
      </c>
      <c r="I15" s="98">
        <v>5000</v>
      </c>
      <c r="J15" s="95" t="s">
        <v>92</v>
      </c>
      <c r="K15" s="288" t="s">
        <v>93</v>
      </c>
      <c r="L15" s="137"/>
    </row>
    <row r="16" spans="1:12" s="135" customFormat="1" ht="16.5" customHeight="1" x14ac:dyDescent="0.15">
      <c r="B16" s="287" t="s">
        <v>42</v>
      </c>
      <c r="C16" s="136" t="s">
        <v>94</v>
      </c>
      <c r="D16" s="284">
        <f t="shared" si="0"/>
        <v>1</v>
      </c>
      <c r="E16" s="95" t="s">
        <v>313</v>
      </c>
      <c r="F16" s="96">
        <v>40909</v>
      </c>
      <c r="G16" s="96">
        <v>41639</v>
      </c>
      <c r="H16" s="97">
        <v>6000</v>
      </c>
      <c r="I16" s="98">
        <v>6000</v>
      </c>
      <c r="J16" s="95" t="s">
        <v>92</v>
      </c>
      <c r="K16" s="288" t="s">
        <v>95</v>
      </c>
      <c r="L16" s="137"/>
    </row>
    <row r="17" spans="2:12" s="135" customFormat="1" ht="16.5" customHeight="1" x14ac:dyDescent="0.15">
      <c r="B17" s="287" t="s">
        <v>121</v>
      </c>
      <c r="C17" s="136" t="s">
        <v>96</v>
      </c>
      <c r="D17" s="284">
        <f t="shared" si="0"/>
        <v>2.3333333333333335</v>
      </c>
      <c r="E17" s="95" t="s">
        <v>314</v>
      </c>
      <c r="F17" s="96">
        <v>41275</v>
      </c>
      <c r="G17" s="96">
        <v>41639</v>
      </c>
      <c r="H17" s="97">
        <v>3000</v>
      </c>
      <c r="I17" s="98">
        <v>7000</v>
      </c>
      <c r="J17" s="95" t="s">
        <v>122</v>
      </c>
      <c r="K17" s="288" t="s">
        <v>321</v>
      </c>
      <c r="L17" s="137"/>
    </row>
    <row r="18" spans="2:12" s="135" customFormat="1" ht="16.5" customHeight="1" x14ac:dyDescent="0.15">
      <c r="B18" s="287" t="s">
        <v>121</v>
      </c>
      <c r="C18" s="136" t="s">
        <v>98</v>
      </c>
      <c r="D18" s="284">
        <f t="shared" si="0"/>
        <v>1.7777777777777777</v>
      </c>
      <c r="E18" s="95" t="s">
        <v>315</v>
      </c>
      <c r="F18" s="96">
        <v>41640</v>
      </c>
      <c r="G18" s="96">
        <v>42004</v>
      </c>
      <c r="H18" s="97">
        <v>4500</v>
      </c>
      <c r="I18" s="98">
        <v>8000</v>
      </c>
      <c r="J18" s="95" t="s">
        <v>124</v>
      </c>
      <c r="K18" s="288" t="s">
        <v>226</v>
      </c>
      <c r="L18" s="137"/>
    </row>
    <row r="19" spans="2:12" s="135" customFormat="1" ht="16.5" customHeight="1" x14ac:dyDescent="0.15">
      <c r="B19" s="287" t="s">
        <v>121</v>
      </c>
      <c r="C19" s="136"/>
      <c r="D19" s="284" t="e">
        <f t="shared" si="0"/>
        <v>#DIV/0!</v>
      </c>
      <c r="E19" s="95"/>
      <c r="F19" s="96"/>
      <c r="G19" s="96"/>
      <c r="H19" s="97"/>
      <c r="I19" s="98"/>
      <c r="J19" s="95"/>
      <c r="K19" s="288"/>
      <c r="L19" s="137"/>
    </row>
    <row r="20" spans="2:12" s="135" customFormat="1" ht="16.5" customHeight="1" x14ac:dyDescent="0.15">
      <c r="B20" s="287" t="s">
        <v>121</v>
      </c>
      <c r="C20" s="136"/>
      <c r="D20" s="284" t="e">
        <f t="shared" si="0"/>
        <v>#DIV/0!</v>
      </c>
      <c r="E20" s="95"/>
      <c r="F20" s="96"/>
      <c r="G20" s="96"/>
      <c r="H20" s="97"/>
      <c r="I20" s="98"/>
      <c r="J20" s="95"/>
      <c r="K20" s="288"/>
      <c r="L20" s="137"/>
    </row>
    <row r="21" spans="2:12" s="135" customFormat="1" ht="16.5" customHeight="1" x14ac:dyDescent="0.15">
      <c r="B21" s="287" t="s">
        <v>121</v>
      </c>
      <c r="C21" s="136"/>
      <c r="D21" s="284" t="e">
        <f t="shared" si="0"/>
        <v>#DIV/0!</v>
      </c>
      <c r="E21" s="95"/>
      <c r="F21" s="96"/>
      <c r="G21" s="96"/>
      <c r="H21" s="97"/>
      <c r="I21" s="98"/>
      <c r="J21" s="95"/>
      <c r="K21" s="288"/>
      <c r="L21" s="137"/>
    </row>
    <row r="22" spans="2:12" s="135" customFormat="1" ht="16.5" customHeight="1" x14ac:dyDescent="0.15">
      <c r="B22" s="287" t="s">
        <v>121</v>
      </c>
      <c r="C22" s="136"/>
      <c r="D22" s="284" t="e">
        <f t="shared" si="0"/>
        <v>#DIV/0!</v>
      </c>
      <c r="E22" s="95"/>
      <c r="F22" s="96"/>
      <c r="G22" s="96"/>
      <c r="H22" s="97"/>
      <c r="I22" s="98"/>
      <c r="J22" s="95"/>
      <c r="K22" s="288"/>
      <c r="L22" s="137"/>
    </row>
    <row r="23" spans="2:12" ht="16.5" customHeight="1" x14ac:dyDescent="0.15">
      <c r="B23" s="287" t="s">
        <v>121</v>
      </c>
      <c r="C23" s="136"/>
      <c r="D23" s="284" t="e">
        <f t="shared" si="0"/>
        <v>#DIV/0!</v>
      </c>
      <c r="E23" s="95"/>
      <c r="F23" s="96"/>
      <c r="G23" s="96"/>
      <c r="H23" s="98"/>
      <c r="I23" s="98"/>
      <c r="J23" s="95"/>
      <c r="K23" s="288"/>
      <c r="L23" s="137"/>
    </row>
    <row r="24" spans="2:12" ht="16.5" customHeight="1" x14ac:dyDescent="0.15">
      <c r="B24" s="287" t="s">
        <v>121</v>
      </c>
      <c r="C24" s="136"/>
      <c r="D24" s="284" t="e">
        <f t="shared" si="0"/>
        <v>#DIV/0!</v>
      </c>
      <c r="E24" s="95"/>
      <c r="F24" s="96"/>
      <c r="G24" s="96"/>
      <c r="H24" s="98"/>
      <c r="I24" s="98"/>
      <c r="J24" s="95"/>
      <c r="K24" s="288"/>
      <c r="L24" s="137"/>
    </row>
    <row r="25" spans="2:12" ht="16.5" customHeight="1" x14ac:dyDescent="0.15">
      <c r="B25" s="287" t="s">
        <v>121</v>
      </c>
      <c r="C25" s="136"/>
      <c r="D25" s="284" t="e">
        <f t="shared" si="0"/>
        <v>#DIV/0!</v>
      </c>
      <c r="E25" s="95"/>
      <c r="F25" s="96"/>
      <c r="G25" s="96"/>
      <c r="H25" s="98"/>
      <c r="I25" s="98"/>
      <c r="J25" s="95"/>
      <c r="K25" s="288"/>
      <c r="L25" s="137"/>
    </row>
    <row r="26" spans="2:12" ht="16.5" customHeight="1" x14ac:dyDescent="0.15">
      <c r="B26" s="287" t="s">
        <v>121</v>
      </c>
      <c r="C26" s="136"/>
      <c r="D26" s="284" t="e">
        <f t="shared" si="0"/>
        <v>#DIV/0!</v>
      </c>
      <c r="E26" s="95"/>
      <c r="F26" s="96"/>
      <c r="G26" s="96"/>
      <c r="H26" s="98"/>
      <c r="I26" s="98"/>
      <c r="J26" s="95"/>
      <c r="K26" s="288"/>
      <c r="L26" s="137"/>
    </row>
    <row r="27" spans="2:12" ht="16.5" customHeight="1" x14ac:dyDescent="0.15">
      <c r="B27" s="287" t="s">
        <v>121</v>
      </c>
      <c r="C27" s="136"/>
      <c r="D27" s="284" t="e">
        <f t="shared" si="0"/>
        <v>#DIV/0!</v>
      </c>
      <c r="E27" s="95"/>
      <c r="F27" s="96"/>
      <c r="G27" s="96"/>
      <c r="H27" s="98"/>
      <c r="I27" s="98"/>
      <c r="J27" s="95"/>
      <c r="K27" s="288"/>
      <c r="L27" s="137"/>
    </row>
    <row r="28" spans="2:12" ht="16.5" customHeight="1" x14ac:dyDescent="0.15">
      <c r="B28" s="287" t="s">
        <v>121</v>
      </c>
      <c r="C28" s="136"/>
      <c r="D28" s="284" t="e">
        <f t="shared" si="0"/>
        <v>#DIV/0!</v>
      </c>
      <c r="E28" s="95"/>
      <c r="F28" s="96"/>
      <c r="G28" s="96"/>
      <c r="H28" s="98"/>
      <c r="I28" s="98"/>
      <c r="J28" s="95"/>
      <c r="K28" s="288"/>
      <c r="L28" s="137"/>
    </row>
    <row r="29" spans="2:12" ht="16.5" customHeight="1" x14ac:dyDescent="0.15">
      <c r="B29" s="287" t="s">
        <v>121</v>
      </c>
      <c r="C29" s="136"/>
      <c r="D29" s="284" t="e">
        <f t="shared" si="0"/>
        <v>#DIV/0!</v>
      </c>
      <c r="E29" s="95"/>
      <c r="F29" s="96"/>
      <c r="G29" s="96"/>
      <c r="H29" s="98"/>
      <c r="I29" s="98"/>
      <c r="J29" s="95"/>
      <c r="K29" s="288"/>
      <c r="L29" s="137"/>
    </row>
    <row r="30" spans="2:12" ht="16.5" customHeight="1" x14ac:dyDescent="0.15">
      <c r="B30" s="289" t="s">
        <v>121</v>
      </c>
      <c r="C30" s="138"/>
      <c r="D30" s="285" t="e">
        <f t="shared" si="0"/>
        <v>#DIV/0!</v>
      </c>
      <c r="E30" s="139"/>
      <c r="F30" s="140"/>
      <c r="G30" s="140"/>
      <c r="H30" s="141"/>
      <c r="I30" s="141"/>
      <c r="J30" s="139"/>
      <c r="K30" s="290"/>
      <c r="L30" s="137"/>
    </row>
    <row r="31" spans="2:12" ht="16.5" customHeight="1" thickBot="1" x14ac:dyDescent="0.2">
      <c r="B31" s="291" t="s">
        <v>125</v>
      </c>
      <c r="C31" s="292"/>
      <c r="D31" s="293">
        <f>I31/H31</f>
        <v>1.4444444444444444</v>
      </c>
      <c r="E31" s="292"/>
      <c r="F31" s="292"/>
      <c r="G31" s="292"/>
      <c r="H31" s="294">
        <f>SUM(H15:H30)</f>
        <v>18000</v>
      </c>
      <c r="I31" s="294">
        <f>SUM(I15:I30)</f>
        <v>26000</v>
      </c>
      <c r="J31" s="292"/>
      <c r="K31" s="295"/>
    </row>
    <row r="33" spans="2:12" ht="14.25" thickBot="1" x14ac:dyDescent="0.2">
      <c r="K33" s="149" t="s">
        <v>279</v>
      </c>
    </row>
    <row r="34" spans="2:12" s="135" customFormat="1" ht="33.75" customHeight="1" x14ac:dyDescent="0.15">
      <c r="B34" s="165" t="s">
        <v>269</v>
      </c>
      <c r="C34" s="166" t="s">
        <v>295</v>
      </c>
      <c r="D34" s="166" t="s">
        <v>287</v>
      </c>
      <c r="E34" s="166" t="s">
        <v>294</v>
      </c>
      <c r="F34" s="166" t="s">
        <v>293</v>
      </c>
      <c r="G34" s="166" t="s">
        <v>292</v>
      </c>
      <c r="H34" s="166" t="s">
        <v>288</v>
      </c>
      <c r="I34" s="166" t="s">
        <v>289</v>
      </c>
      <c r="J34" s="166" t="s">
        <v>290</v>
      </c>
      <c r="K34" s="167" t="s">
        <v>291</v>
      </c>
      <c r="L34" s="132"/>
    </row>
    <row r="35" spans="2:12" s="135" customFormat="1" ht="16.5" customHeight="1" x14ac:dyDescent="0.15">
      <c r="B35" s="287" t="s">
        <v>59</v>
      </c>
      <c r="C35" s="136" t="s">
        <v>120</v>
      </c>
      <c r="D35" s="284">
        <f t="shared" ref="D35:D38" si="1">(I35)/H35</f>
        <v>1.1111111111111112</v>
      </c>
      <c r="E35" s="95" t="s">
        <v>312</v>
      </c>
      <c r="F35" s="96">
        <v>40544</v>
      </c>
      <c r="G35" s="96">
        <v>41639</v>
      </c>
      <c r="H35" s="97">
        <v>4500</v>
      </c>
      <c r="I35" s="98">
        <v>5000</v>
      </c>
      <c r="J35" s="95" t="s">
        <v>92</v>
      </c>
      <c r="K35" s="288" t="s">
        <v>93</v>
      </c>
      <c r="L35" s="137"/>
    </row>
    <row r="36" spans="2:12" s="135" customFormat="1" ht="16.5" customHeight="1" x14ac:dyDescent="0.15">
      <c r="B36" s="287" t="s">
        <v>59</v>
      </c>
      <c r="C36" s="136" t="s">
        <v>94</v>
      </c>
      <c r="D36" s="284">
        <f t="shared" si="1"/>
        <v>1</v>
      </c>
      <c r="E36" s="95" t="s">
        <v>313</v>
      </c>
      <c r="F36" s="96">
        <v>40909</v>
      </c>
      <c r="G36" s="96">
        <v>41639</v>
      </c>
      <c r="H36" s="97">
        <v>6000</v>
      </c>
      <c r="I36" s="98">
        <v>6000</v>
      </c>
      <c r="J36" s="95" t="s">
        <v>92</v>
      </c>
      <c r="K36" s="288" t="s">
        <v>95</v>
      </c>
      <c r="L36" s="137"/>
    </row>
    <row r="37" spans="2:12" s="135" customFormat="1" ht="16.5" customHeight="1" x14ac:dyDescent="0.15">
      <c r="B37" s="287" t="s">
        <v>59</v>
      </c>
      <c r="C37" s="136" t="s">
        <v>96</v>
      </c>
      <c r="D37" s="284">
        <f t="shared" si="1"/>
        <v>2.3333333333333335</v>
      </c>
      <c r="E37" s="95" t="s">
        <v>314</v>
      </c>
      <c r="F37" s="96">
        <v>41275</v>
      </c>
      <c r="G37" s="96">
        <v>41639</v>
      </c>
      <c r="H37" s="97">
        <v>3000</v>
      </c>
      <c r="I37" s="98">
        <v>7000</v>
      </c>
      <c r="J37" s="95" t="s">
        <v>97</v>
      </c>
      <c r="K37" s="288" t="s">
        <v>321</v>
      </c>
      <c r="L37" s="137"/>
    </row>
    <row r="38" spans="2:12" s="135" customFormat="1" ht="16.5" customHeight="1" x14ac:dyDescent="0.15">
      <c r="B38" s="287" t="s">
        <v>59</v>
      </c>
      <c r="C38" s="136" t="s">
        <v>98</v>
      </c>
      <c r="D38" s="284">
        <f t="shared" si="1"/>
        <v>1.7777777777777777</v>
      </c>
      <c r="E38" s="95" t="s">
        <v>315</v>
      </c>
      <c r="F38" s="96">
        <v>41640</v>
      </c>
      <c r="G38" s="96">
        <v>42004</v>
      </c>
      <c r="H38" s="97">
        <v>4500</v>
      </c>
      <c r="I38" s="98">
        <v>8000</v>
      </c>
      <c r="J38" s="95" t="s">
        <v>99</v>
      </c>
      <c r="K38" s="288" t="s">
        <v>226</v>
      </c>
      <c r="L38" s="137"/>
    </row>
    <row r="39" spans="2:12" s="135" customFormat="1" ht="16.5" customHeight="1" x14ac:dyDescent="0.15">
      <c r="B39" s="287" t="s">
        <v>59</v>
      </c>
      <c r="C39" s="136"/>
      <c r="D39" s="284" t="e">
        <f t="shared" ref="D39:D50" si="2">(I39)/H39</f>
        <v>#DIV/0!</v>
      </c>
      <c r="E39" s="95"/>
      <c r="F39" s="96"/>
      <c r="G39" s="96"/>
      <c r="H39" s="97"/>
      <c r="I39" s="98"/>
      <c r="J39" s="95"/>
      <c r="K39" s="288"/>
      <c r="L39" s="137"/>
    </row>
    <row r="40" spans="2:12" s="135" customFormat="1" ht="16.5" customHeight="1" x14ac:dyDescent="0.15">
      <c r="B40" s="287" t="s">
        <v>59</v>
      </c>
      <c r="C40" s="136"/>
      <c r="D40" s="284" t="e">
        <f t="shared" si="2"/>
        <v>#DIV/0!</v>
      </c>
      <c r="E40" s="95"/>
      <c r="F40" s="96"/>
      <c r="G40" s="96"/>
      <c r="H40" s="97"/>
      <c r="I40" s="98"/>
      <c r="J40" s="95"/>
      <c r="K40" s="288"/>
      <c r="L40" s="137"/>
    </row>
    <row r="41" spans="2:12" s="135" customFormat="1" ht="16.5" customHeight="1" x14ac:dyDescent="0.15">
      <c r="B41" s="287" t="s">
        <v>59</v>
      </c>
      <c r="C41" s="136"/>
      <c r="D41" s="284" t="e">
        <f t="shared" si="2"/>
        <v>#DIV/0!</v>
      </c>
      <c r="E41" s="95"/>
      <c r="F41" s="96"/>
      <c r="G41" s="96"/>
      <c r="H41" s="97"/>
      <c r="I41" s="98"/>
      <c r="J41" s="95"/>
      <c r="K41" s="288"/>
      <c r="L41" s="137"/>
    </row>
    <row r="42" spans="2:12" s="135" customFormat="1" ht="16.5" customHeight="1" x14ac:dyDescent="0.15">
      <c r="B42" s="287" t="s">
        <v>59</v>
      </c>
      <c r="C42" s="136"/>
      <c r="D42" s="284" t="e">
        <f t="shared" si="2"/>
        <v>#DIV/0!</v>
      </c>
      <c r="E42" s="95"/>
      <c r="F42" s="96"/>
      <c r="G42" s="96"/>
      <c r="H42" s="97"/>
      <c r="I42" s="98"/>
      <c r="J42" s="95"/>
      <c r="K42" s="288"/>
      <c r="L42" s="137"/>
    </row>
    <row r="43" spans="2:12" ht="16.5" customHeight="1" x14ac:dyDescent="0.15">
      <c r="B43" s="287" t="s">
        <v>59</v>
      </c>
      <c r="C43" s="136"/>
      <c r="D43" s="284" t="e">
        <f t="shared" si="2"/>
        <v>#DIV/0!</v>
      </c>
      <c r="E43" s="95"/>
      <c r="F43" s="96"/>
      <c r="G43" s="96"/>
      <c r="H43" s="98"/>
      <c r="I43" s="98"/>
      <c r="J43" s="95"/>
      <c r="K43" s="288"/>
      <c r="L43" s="137"/>
    </row>
    <row r="44" spans="2:12" ht="16.5" customHeight="1" x14ac:dyDescent="0.15">
      <c r="B44" s="287" t="s">
        <v>59</v>
      </c>
      <c r="C44" s="136"/>
      <c r="D44" s="284" t="e">
        <f t="shared" si="2"/>
        <v>#DIV/0!</v>
      </c>
      <c r="E44" s="95"/>
      <c r="F44" s="96"/>
      <c r="G44" s="96"/>
      <c r="H44" s="98"/>
      <c r="I44" s="98"/>
      <c r="J44" s="95"/>
      <c r="K44" s="288"/>
      <c r="L44" s="137"/>
    </row>
    <row r="45" spans="2:12" ht="16.5" customHeight="1" x14ac:dyDescent="0.15">
      <c r="B45" s="287" t="s">
        <v>59</v>
      </c>
      <c r="C45" s="136"/>
      <c r="D45" s="284" t="e">
        <f t="shared" si="2"/>
        <v>#DIV/0!</v>
      </c>
      <c r="E45" s="95"/>
      <c r="F45" s="96"/>
      <c r="G45" s="96"/>
      <c r="H45" s="98"/>
      <c r="I45" s="98"/>
      <c r="J45" s="95"/>
      <c r="K45" s="288"/>
      <c r="L45" s="137"/>
    </row>
    <row r="46" spans="2:12" ht="16.5" customHeight="1" x14ac:dyDescent="0.15">
      <c r="B46" s="287" t="s">
        <v>59</v>
      </c>
      <c r="C46" s="136"/>
      <c r="D46" s="284" t="e">
        <f t="shared" si="2"/>
        <v>#DIV/0!</v>
      </c>
      <c r="E46" s="95"/>
      <c r="F46" s="96"/>
      <c r="G46" s="96"/>
      <c r="H46" s="98"/>
      <c r="I46" s="98"/>
      <c r="J46" s="95"/>
      <c r="K46" s="288"/>
      <c r="L46" s="137"/>
    </row>
    <row r="47" spans="2:12" ht="16.5" customHeight="1" x14ac:dyDescent="0.15">
      <c r="B47" s="287" t="s">
        <v>59</v>
      </c>
      <c r="C47" s="136"/>
      <c r="D47" s="284" t="e">
        <f t="shared" si="2"/>
        <v>#DIV/0!</v>
      </c>
      <c r="E47" s="95"/>
      <c r="F47" s="96"/>
      <c r="G47" s="96"/>
      <c r="H47" s="98"/>
      <c r="I47" s="98"/>
      <c r="J47" s="95"/>
      <c r="K47" s="288"/>
      <c r="L47" s="137"/>
    </row>
    <row r="48" spans="2:12" ht="16.5" customHeight="1" x14ac:dyDescent="0.15">
      <c r="B48" s="287" t="s">
        <v>59</v>
      </c>
      <c r="C48" s="136"/>
      <c r="D48" s="284" t="e">
        <f t="shared" si="2"/>
        <v>#DIV/0!</v>
      </c>
      <c r="E48" s="95"/>
      <c r="F48" s="96"/>
      <c r="G48" s="96"/>
      <c r="H48" s="98"/>
      <c r="I48" s="98"/>
      <c r="J48" s="95"/>
      <c r="K48" s="288"/>
      <c r="L48" s="137"/>
    </row>
    <row r="49" spans="2:12" ht="16.5" customHeight="1" x14ac:dyDescent="0.15">
      <c r="B49" s="287" t="s">
        <v>59</v>
      </c>
      <c r="C49" s="136"/>
      <c r="D49" s="284" t="e">
        <f t="shared" si="2"/>
        <v>#DIV/0!</v>
      </c>
      <c r="E49" s="95"/>
      <c r="F49" s="96"/>
      <c r="G49" s="96"/>
      <c r="H49" s="98"/>
      <c r="I49" s="98"/>
      <c r="J49" s="95"/>
      <c r="K49" s="288"/>
      <c r="L49" s="137"/>
    </row>
    <row r="50" spans="2:12" ht="16.5" customHeight="1" x14ac:dyDescent="0.15">
      <c r="B50" s="289" t="s">
        <v>59</v>
      </c>
      <c r="C50" s="138"/>
      <c r="D50" s="285" t="e">
        <f t="shared" si="2"/>
        <v>#DIV/0!</v>
      </c>
      <c r="E50" s="139"/>
      <c r="F50" s="140"/>
      <c r="G50" s="140"/>
      <c r="H50" s="141"/>
      <c r="I50" s="141"/>
      <c r="J50" s="139"/>
      <c r="K50" s="290"/>
      <c r="L50" s="137"/>
    </row>
    <row r="51" spans="2:12" ht="16.5" customHeight="1" thickBot="1" x14ac:dyDescent="0.2">
      <c r="B51" s="291" t="s">
        <v>125</v>
      </c>
      <c r="C51" s="292"/>
      <c r="D51" s="293">
        <f>I51/H51</f>
        <v>1.4444444444444444</v>
      </c>
      <c r="E51" s="292"/>
      <c r="F51" s="292"/>
      <c r="G51" s="292"/>
      <c r="H51" s="294">
        <f>SUM(H35:H50)</f>
        <v>18000</v>
      </c>
      <c r="I51" s="294">
        <f>SUM(I35:I50)</f>
        <v>26000</v>
      </c>
      <c r="J51" s="292"/>
      <c r="K51" s="295"/>
    </row>
    <row r="53" spans="2:12" ht="14.25" thickBot="1" x14ac:dyDescent="0.2">
      <c r="K53" s="149" t="s">
        <v>279</v>
      </c>
    </row>
    <row r="54" spans="2:12" s="135" customFormat="1" ht="33.75" customHeight="1" x14ac:dyDescent="0.15">
      <c r="B54" s="165" t="s">
        <v>269</v>
      </c>
      <c r="C54" s="166" t="s">
        <v>295</v>
      </c>
      <c r="D54" s="166" t="s">
        <v>287</v>
      </c>
      <c r="E54" s="166" t="s">
        <v>294</v>
      </c>
      <c r="F54" s="166" t="s">
        <v>293</v>
      </c>
      <c r="G54" s="166" t="s">
        <v>292</v>
      </c>
      <c r="H54" s="166" t="s">
        <v>288</v>
      </c>
      <c r="I54" s="166" t="s">
        <v>289</v>
      </c>
      <c r="J54" s="166" t="s">
        <v>290</v>
      </c>
      <c r="K54" s="167" t="s">
        <v>291</v>
      </c>
      <c r="L54" s="132"/>
    </row>
    <row r="55" spans="2:12" s="135" customFormat="1" ht="16.5" customHeight="1" x14ac:dyDescent="0.15">
      <c r="B55" s="287" t="s">
        <v>60</v>
      </c>
      <c r="C55" s="136" t="s">
        <v>120</v>
      </c>
      <c r="D55" s="284">
        <f t="shared" ref="D55:D58" si="3">(I55)/H55</f>
        <v>1.1111111111111112</v>
      </c>
      <c r="E55" s="95" t="s">
        <v>312</v>
      </c>
      <c r="F55" s="96">
        <v>40544</v>
      </c>
      <c r="G55" s="96">
        <v>41639</v>
      </c>
      <c r="H55" s="97">
        <v>4500</v>
      </c>
      <c r="I55" s="98">
        <v>5000</v>
      </c>
      <c r="J55" s="95" t="s">
        <v>92</v>
      </c>
      <c r="K55" s="288" t="s">
        <v>93</v>
      </c>
      <c r="L55" s="137"/>
    </row>
    <row r="56" spans="2:12" s="135" customFormat="1" ht="16.5" customHeight="1" x14ac:dyDescent="0.15">
      <c r="B56" s="287" t="s">
        <v>60</v>
      </c>
      <c r="C56" s="136" t="s">
        <v>94</v>
      </c>
      <c r="D56" s="284">
        <f t="shared" si="3"/>
        <v>1</v>
      </c>
      <c r="E56" s="95" t="s">
        <v>313</v>
      </c>
      <c r="F56" s="96">
        <v>40909</v>
      </c>
      <c r="G56" s="96">
        <v>41639</v>
      </c>
      <c r="H56" s="97">
        <v>6000</v>
      </c>
      <c r="I56" s="98">
        <v>6000</v>
      </c>
      <c r="J56" s="95" t="s">
        <v>92</v>
      </c>
      <c r="K56" s="288" t="s">
        <v>95</v>
      </c>
      <c r="L56" s="137"/>
    </row>
    <row r="57" spans="2:12" s="135" customFormat="1" ht="16.5" customHeight="1" x14ac:dyDescent="0.15">
      <c r="B57" s="287" t="s">
        <v>60</v>
      </c>
      <c r="C57" s="136" t="s">
        <v>96</v>
      </c>
      <c r="D57" s="284">
        <f t="shared" si="3"/>
        <v>2.3333333333333335</v>
      </c>
      <c r="E57" s="95" t="s">
        <v>314</v>
      </c>
      <c r="F57" s="96">
        <v>41275</v>
      </c>
      <c r="G57" s="96">
        <v>41639</v>
      </c>
      <c r="H57" s="97">
        <v>3000</v>
      </c>
      <c r="I57" s="98">
        <v>7000</v>
      </c>
      <c r="J57" s="95" t="s">
        <v>97</v>
      </c>
      <c r="K57" s="288" t="s">
        <v>321</v>
      </c>
      <c r="L57" s="137"/>
    </row>
    <row r="58" spans="2:12" s="135" customFormat="1" ht="16.5" customHeight="1" x14ac:dyDescent="0.15">
      <c r="B58" s="287" t="s">
        <v>60</v>
      </c>
      <c r="C58" s="136" t="s">
        <v>98</v>
      </c>
      <c r="D58" s="284">
        <f t="shared" si="3"/>
        <v>1.7777777777777777</v>
      </c>
      <c r="E58" s="95" t="s">
        <v>315</v>
      </c>
      <c r="F58" s="96">
        <v>41640</v>
      </c>
      <c r="G58" s="96">
        <v>42004</v>
      </c>
      <c r="H58" s="97">
        <v>4500</v>
      </c>
      <c r="I58" s="98">
        <v>8000</v>
      </c>
      <c r="J58" s="95" t="s">
        <v>99</v>
      </c>
      <c r="K58" s="288" t="s">
        <v>226</v>
      </c>
      <c r="L58" s="137"/>
    </row>
    <row r="59" spans="2:12" s="135" customFormat="1" ht="16.5" customHeight="1" x14ac:dyDescent="0.15">
      <c r="B59" s="287" t="s">
        <v>60</v>
      </c>
      <c r="C59" s="136"/>
      <c r="D59" s="284" t="e">
        <f t="shared" ref="D59:D70" si="4">(I59)/H59</f>
        <v>#DIV/0!</v>
      </c>
      <c r="E59" s="95"/>
      <c r="F59" s="96"/>
      <c r="G59" s="96"/>
      <c r="H59" s="97"/>
      <c r="I59" s="98"/>
      <c r="J59" s="95"/>
      <c r="K59" s="288"/>
      <c r="L59" s="137"/>
    </row>
    <row r="60" spans="2:12" s="135" customFormat="1" ht="16.5" customHeight="1" x14ac:dyDescent="0.15">
      <c r="B60" s="287" t="s">
        <v>60</v>
      </c>
      <c r="C60" s="136"/>
      <c r="D60" s="284" t="e">
        <f t="shared" si="4"/>
        <v>#DIV/0!</v>
      </c>
      <c r="E60" s="95"/>
      <c r="F60" s="96"/>
      <c r="G60" s="96"/>
      <c r="H60" s="97"/>
      <c r="I60" s="98"/>
      <c r="J60" s="95"/>
      <c r="K60" s="288"/>
      <c r="L60" s="137"/>
    </row>
    <row r="61" spans="2:12" s="135" customFormat="1" ht="16.5" customHeight="1" x14ac:dyDescent="0.15">
      <c r="B61" s="287" t="s">
        <v>60</v>
      </c>
      <c r="C61" s="136"/>
      <c r="D61" s="284" t="e">
        <f t="shared" si="4"/>
        <v>#DIV/0!</v>
      </c>
      <c r="E61" s="95"/>
      <c r="F61" s="96"/>
      <c r="G61" s="96"/>
      <c r="H61" s="97"/>
      <c r="I61" s="98"/>
      <c r="J61" s="95"/>
      <c r="K61" s="288"/>
      <c r="L61" s="137"/>
    </row>
    <row r="62" spans="2:12" s="135" customFormat="1" ht="16.5" customHeight="1" x14ac:dyDescent="0.15">
      <c r="B62" s="287" t="s">
        <v>60</v>
      </c>
      <c r="C62" s="136"/>
      <c r="D62" s="284" t="e">
        <f t="shared" si="4"/>
        <v>#DIV/0!</v>
      </c>
      <c r="E62" s="95"/>
      <c r="F62" s="96"/>
      <c r="G62" s="96"/>
      <c r="H62" s="97"/>
      <c r="I62" s="98"/>
      <c r="J62" s="95"/>
      <c r="K62" s="288"/>
      <c r="L62" s="137"/>
    </row>
    <row r="63" spans="2:12" ht="16.5" customHeight="1" x14ac:dyDescent="0.15">
      <c r="B63" s="287" t="s">
        <v>60</v>
      </c>
      <c r="C63" s="136"/>
      <c r="D63" s="284" t="e">
        <f t="shared" si="4"/>
        <v>#DIV/0!</v>
      </c>
      <c r="E63" s="95"/>
      <c r="F63" s="96"/>
      <c r="G63" s="96"/>
      <c r="H63" s="98"/>
      <c r="I63" s="98"/>
      <c r="J63" s="95"/>
      <c r="K63" s="288"/>
      <c r="L63" s="137"/>
    </row>
    <row r="64" spans="2:12" ht="16.5" customHeight="1" x14ac:dyDescent="0.15">
      <c r="B64" s="287" t="s">
        <v>60</v>
      </c>
      <c r="C64" s="136"/>
      <c r="D64" s="284" t="e">
        <f t="shared" si="4"/>
        <v>#DIV/0!</v>
      </c>
      <c r="E64" s="95"/>
      <c r="F64" s="96"/>
      <c r="G64" s="96"/>
      <c r="H64" s="98"/>
      <c r="I64" s="98"/>
      <c r="J64" s="95"/>
      <c r="K64" s="288"/>
      <c r="L64" s="137"/>
    </row>
    <row r="65" spans="2:12" ht="16.5" customHeight="1" x14ac:dyDescent="0.15">
      <c r="B65" s="287" t="s">
        <v>60</v>
      </c>
      <c r="C65" s="136"/>
      <c r="D65" s="284" t="e">
        <f t="shared" si="4"/>
        <v>#DIV/0!</v>
      </c>
      <c r="E65" s="95"/>
      <c r="F65" s="96"/>
      <c r="G65" s="96"/>
      <c r="H65" s="98"/>
      <c r="I65" s="98"/>
      <c r="J65" s="95"/>
      <c r="K65" s="288"/>
      <c r="L65" s="137"/>
    </row>
    <row r="66" spans="2:12" ht="16.5" customHeight="1" x14ac:dyDescent="0.15">
      <c r="B66" s="287" t="s">
        <v>60</v>
      </c>
      <c r="C66" s="136"/>
      <c r="D66" s="284" t="e">
        <f t="shared" si="4"/>
        <v>#DIV/0!</v>
      </c>
      <c r="E66" s="95"/>
      <c r="F66" s="96"/>
      <c r="G66" s="96"/>
      <c r="H66" s="98"/>
      <c r="I66" s="98"/>
      <c r="J66" s="95"/>
      <c r="K66" s="288"/>
      <c r="L66" s="137"/>
    </row>
    <row r="67" spans="2:12" ht="16.5" customHeight="1" x14ac:dyDescent="0.15">
      <c r="B67" s="287" t="s">
        <v>60</v>
      </c>
      <c r="C67" s="136"/>
      <c r="D67" s="284" t="e">
        <f t="shared" si="4"/>
        <v>#DIV/0!</v>
      </c>
      <c r="E67" s="95"/>
      <c r="F67" s="96"/>
      <c r="G67" s="96"/>
      <c r="H67" s="98"/>
      <c r="I67" s="98"/>
      <c r="J67" s="95"/>
      <c r="K67" s="288"/>
      <c r="L67" s="137"/>
    </row>
    <row r="68" spans="2:12" ht="16.5" customHeight="1" x14ac:dyDescent="0.15">
      <c r="B68" s="287" t="s">
        <v>60</v>
      </c>
      <c r="C68" s="136"/>
      <c r="D68" s="284" t="e">
        <f t="shared" si="4"/>
        <v>#DIV/0!</v>
      </c>
      <c r="E68" s="95"/>
      <c r="F68" s="96"/>
      <c r="G68" s="96"/>
      <c r="H68" s="98"/>
      <c r="I68" s="98"/>
      <c r="J68" s="95"/>
      <c r="K68" s="288"/>
      <c r="L68" s="137"/>
    </row>
    <row r="69" spans="2:12" ht="16.5" customHeight="1" x14ac:dyDescent="0.15">
      <c r="B69" s="287" t="s">
        <v>60</v>
      </c>
      <c r="C69" s="136"/>
      <c r="D69" s="284" t="e">
        <f t="shared" si="4"/>
        <v>#DIV/0!</v>
      </c>
      <c r="E69" s="95"/>
      <c r="F69" s="96"/>
      <c r="G69" s="96"/>
      <c r="H69" s="98"/>
      <c r="I69" s="98"/>
      <c r="J69" s="95"/>
      <c r="K69" s="288"/>
      <c r="L69" s="137"/>
    </row>
    <row r="70" spans="2:12" ht="16.5" customHeight="1" x14ac:dyDescent="0.15">
      <c r="B70" s="289" t="s">
        <v>60</v>
      </c>
      <c r="C70" s="138"/>
      <c r="D70" s="285" t="e">
        <f t="shared" si="4"/>
        <v>#DIV/0!</v>
      </c>
      <c r="E70" s="139"/>
      <c r="F70" s="140"/>
      <c r="G70" s="140"/>
      <c r="H70" s="141"/>
      <c r="I70" s="141"/>
      <c r="J70" s="139"/>
      <c r="K70" s="290"/>
      <c r="L70" s="137"/>
    </row>
    <row r="71" spans="2:12" ht="16.5" customHeight="1" thickBot="1" x14ac:dyDescent="0.2">
      <c r="B71" s="291" t="s">
        <v>125</v>
      </c>
      <c r="C71" s="292"/>
      <c r="D71" s="293">
        <f>I71/H71</f>
        <v>1.4444444444444444</v>
      </c>
      <c r="E71" s="292"/>
      <c r="F71" s="292"/>
      <c r="G71" s="292"/>
      <c r="H71" s="294">
        <f>SUM(H55:H70)</f>
        <v>18000</v>
      </c>
      <c r="I71" s="294">
        <f>SUM(I55:I70)</f>
        <v>26000</v>
      </c>
      <c r="J71" s="292"/>
      <c r="K71" s="295"/>
    </row>
    <row r="73" spans="2:12" ht="14.25" thickBot="1" x14ac:dyDescent="0.2">
      <c r="K73" s="149" t="s">
        <v>279</v>
      </c>
    </row>
    <row r="74" spans="2:12" s="135" customFormat="1" ht="33.75" customHeight="1" x14ac:dyDescent="0.15">
      <c r="B74" s="165" t="s">
        <v>269</v>
      </c>
      <c r="C74" s="166" t="s">
        <v>295</v>
      </c>
      <c r="D74" s="166" t="s">
        <v>287</v>
      </c>
      <c r="E74" s="166" t="s">
        <v>294</v>
      </c>
      <c r="F74" s="166" t="s">
        <v>293</v>
      </c>
      <c r="G74" s="166" t="s">
        <v>292</v>
      </c>
      <c r="H74" s="166" t="s">
        <v>288</v>
      </c>
      <c r="I74" s="166" t="s">
        <v>289</v>
      </c>
      <c r="J74" s="166" t="s">
        <v>290</v>
      </c>
      <c r="K74" s="167" t="s">
        <v>291</v>
      </c>
      <c r="L74" s="132"/>
    </row>
    <row r="75" spans="2:12" s="135" customFormat="1" ht="16.5" customHeight="1" x14ac:dyDescent="0.15">
      <c r="B75" s="287" t="s">
        <v>61</v>
      </c>
      <c r="C75" s="136" t="s">
        <v>91</v>
      </c>
      <c r="D75" s="284">
        <f t="shared" ref="D75:D90" si="5">(I75)/H75</f>
        <v>1.1111111111111112</v>
      </c>
      <c r="E75" s="95" t="s">
        <v>312</v>
      </c>
      <c r="F75" s="96">
        <v>40544</v>
      </c>
      <c r="G75" s="96">
        <v>41639</v>
      </c>
      <c r="H75" s="97">
        <v>4500</v>
      </c>
      <c r="I75" s="98">
        <v>5000</v>
      </c>
      <c r="J75" s="95" t="s">
        <v>92</v>
      </c>
      <c r="K75" s="288" t="s">
        <v>93</v>
      </c>
      <c r="L75" s="137"/>
    </row>
    <row r="76" spans="2:12" s="135" customFormat="1" ht="16.5" customHeight="1" x14ac:dyDescent="0.15">
      <c r="B76" s="287" t="s">
        <v>61</v>
      </c>
      <c r="C76" s="136" t="s">
        <v>94</v>
      </c>
      <c r="D76" s="284">
        <f t="shared" si="5"/>
        <v>1</v>
      </c>
      <c r="E76" s="95" t="s">
        <v>313</v>
      </c>
      <c r="F76" s="96">
        <v>40909</v>
      </c>
      <c r="G76" s="96">
        <v>41639</v>
      </c>
      <c r="H76" s="97">
        <v>6000</v>
      </c>
      <c r="I76" s="98">
        <v>6000</v>
      </c>
      <c r="J76" s="95" t="s">
        <v>92</v>
      </c>
      <c r="K76" s="288" t="s">
        <v>95</v>
      </c>
      <c r="L76" s="137"/>
    </row>
    <row r="77" spans="2:12" s="135" customFormat="1" ht="16.5" customHeight="1" x14ac:dyDescent="0.15">
      <c r="B77" s="287" t="s">
        <v>61</v>
      </c>
      <c r="C77" s="136" t="s">
        <v>96</v>
      </c>
      <c r="D77" s="284">
        <f t="shared" si="5"/>
        <v>2.3333333333333335</v>
      </c>
      <c r="E77" s="95" t="s">
        <v>314</v>
      </c>
      <c r="F77" s="96">
        <v>41275</v>
      </c>
      <c r="G77" s="96">
        <v>41639</v>
      </c>
      <c r="H77" s="97">
        <v>3000</v>
      </c>
      <c r="I77" s="98">
        <v>7000</v>
      </c>
      <c r="J77" s="95" t="s">
        <v>97</v>
      </c>
      <c r="K77" s="288" t="s">
        <v>321</v>
      </c>
      <c r="L77" s="137"/>
    </row>
    <row r="78" spans="2:12" s="135" customFormat="1" ht="16.5" customHeight="1" x14ac:dyDescent="0.15">
      <c r="B78" s="287" t="s">
        <v>61</v>
      </c>
      <c r="C78" s="136" t="s">
        <v>98</v>
      </c>
      <c r="D78" s="284">
        <f t="shared" si="5"/>
        <v>1.7777777777777777</v>
      </c>
      <c r="E78" s="95" t="s">
        <v>315</v>
      </c>
      <c r="F78" s="96">
        <v>41640</v>
      </c>
      <c r="G78" s="96">
        <v>42004</v>
      </c>
      <c r="H78" s="97">
        <v>4500</v>
      </c>
      <c r="I78" s="98">
        <v>8000</v>
      </c>
      <c r="J78" s="95" t="s">
        <v>99</v>
      </c>
      <c r="K78" s="288" t="s">
        <v>226</v>
      </c>
      <c r="L78" s="137"/>
    </row>
    <row r="79" spans="2:12" s="135" customFormat="1" ht="16.5" customHeight="1" x14ac:dyDescent="0.15">
      <c r="B79" s="287" t="s">
        <v>61</v>
      </c>
      <c r="C79" s="136"/>
      <c r="D79" s="284" t="e">
        <f t="shared" si="5"/>
        <v>#DIV/0!</v>
      </c>
      <c r="E79" s="95"/>
      <c r="F79" s="96"/>
      <c r="G79" s="96"/>
      <c r="H79" s="97"/>
      <c r="I79" s="98"/>
      <c r="J79" s="95"/>
      <c r="K79" s="288"/>
      <c r="L79" s="137"/>
    </row>
    <row r="80" spans="2:12" s="135" customFormat="1" ht="16.5" customHeight="1" x14ac:dyDescent="0.15">
      <c r="B80" s="287" t="s">
        <v>61</v>
      </c>
      <c r="C80" s="136"/>
      <c r="D80" s="284" t="e">
        <f t="shared" si="5"/>
        <v>#DIV/0!</v>
      </c>
      <c r="E80" s="95"/>
      <c r="F80" s="96"/>
      <c r="G80" s="96"/>
      <c r="H80" s="97"/>
      <c r="I80" s="98"/>
      <c r="J80" s="95"/>
      <c r="K80" s="288"/>
      <c r="L80" s="137"/>
    </row>
    <row r="81" spans="2:12" s="135" customFormat="1" ht="16.5" customHeight="1" x14ac:dyDescent="0.15">
      <c r="B81" s="287" t="s">
        <v>61</v>
      </c>
      <c r="C81" s="136"/>
      <c r="D81" s="284" t="e">
        <f t="shared" si="5"/>
        <v>#DIV/0!</v>
      </c>
      <c r="E81" s="95"/>
      <c r="F81" s="96"/>
      <c r="G81" s="96"/>
      <c r="H81" s="97"/>
      <c r="I81" s="98"/>
      <c r="J81" s="95"/>
      <c r="K81" s="288"/>
      <c r="L81" s="137"/>
    </row>
    <row r="82" spans="2:12" s="135" customFormat="1" ht="16.5" customHeight="1" x14ac:dyDescent="0.15">
      <c r="B82" s="287" t="s">
        <v>61</v>
      </c>
      <c r="C82" s="136"/>
      <c r="D82" s="284" t="e">
        <f t="shared" si="5"/>
        <v>#DIV/0!</v>
      </c>
      <c r="E82" s="95"/>
      <c r="F82" s="96"/>
      <c r="G82" s="96"/>
      <c r="H82" s="97"/>
      <c r="I82" s="98"/>
      <c r="J82" s="95"/>
      <c r="K82" s="288"/>
      <c r="L82" s="137"/>
    </row>
    <row r="83" spans="2:12" ht="16.5" customHeight="1" x14ac:dyDescent="0.15">
      <c r="B83" s="287" t="s">
        <v>61</v>
      </c>
      <c r="C83" s="136"/>
      <c r="D83" s="284" t="e">
        <f t="shared" si="5"/>
        <v>#DIV/0!</v>
      </c>
      <c r="E83" s="95"/>
      <c r="F83" s="96"/>
      <c r="G83" s="96"/>
      <c r="H83" s="98"/>
      <c r="I83" s="98"/>
      <c r="J83" s="95"/>
      <c r="K83" s="288"/>
      <c r="L83" s="137"/>
    </row>
    <row r="84" spans="2:12" ht="16.5" customHeight="1" x14ac:dyDescent="0.15">
      <c r="B84" s="287" t="s">
        <v>61</v>
      </c>
      <c r="C84" s="136"/>
      <c r="D84" s="284" t="e">
        <f t="shared" si="5"/>
        <v>#DIV/0!</v>
      </c>
      <c r="E84" s="95"/>
      <c r="F84" s="96"/>
      <c r="G84" s="96"/>
      <c r="H84" s="98"/>
      <c r="I84" s="98"/>
      <c r="J84" s="95"/>
      <c r="K84" s="288"/>
      <c r="L84" s="137"/>
    </row>
    <row r="85" spans="2:12" ht="16.5" customHeight="1" x14ac:dyDescent="0.15">
      <c r="B85" s="287" t="s">
        <v>61</v>
      </c>
      <c r="C85" s="136"/>
      <c r="D85" s="284" t="e">
        <f t="shared" si="5"/>
        <v>#DIV/0!</v>
      </c>
      <c r="E85" s="95"/>
      <c r="F85" s="96"/>
      <c r="G85" s="96"/>
      <c r="H85" s="98"/>
      <c r="I85" s="98"/>
      <c r="J85" s="95"/>
      <c r="K85" s="288"/>
      <c r="L85" s="137"/>
    </row>
    <row r="86" spans="2:12" ht="16.5" customHeight="1" x14ac:dyDescent="0.15">
      <c r="B86" s="287" t="s">
        <v>61</v>
      </c>
      <c r="C86" s="136"/>
      <c r="D86" s="284" t="e">
        <f t="shared" si="5"/>
        <v>#DIV/0!</v>
      </c>
      <c r="E86" s="95"/>
      <c r="F86" s="96"/>
      <c r="G86" s="96"/>
      <c r="H86" s="98"/>
      <c r="I86" s="98"/>
      <c r="J86" s="95"/>
      <c r="K86" s="288"/>
      <c r="L86" s="137"/>
    </row>
    <row r="87" spans="2:12" ht="16.5" customHeight="1" x14ac:dyDescent="0.15">
      <c r="B87" s="287" t="s">
        <v>61</v>
      </c>
      <c r="C87" s="136"/>
      <c r="D87" s="284" t="e">
        <f t="shared" si="5"/>
        <v>#DIV/0!</v>
      </c>
      <c r="E87" s="95"/>
      <c r="F87" s="96"/>
      <c r="G87" s="96"/>
      <c r="H87" s="98"/>
      <c r="I87" s="98"/>
      <c r="J87" s="95"/>
      <c r="K87" s="288"/>
      <c r="L87" s="137"/>
    </row>
    <row r="88" spans="2:12" ht="16.5" customHeight="1" x14ac:dyDescent="0.15">
      <c r="B88" s="287" t="s">
        <v>61</v>
      </c>
      <c r="C88" s="136"/>
      <c r="D88" s="284" t="e">
        <f t="shared" si="5"/>
        <v>#DIV/0!</v>
      </c>
      <c r="E88" s="95"/>
      <c r="F88" s="96"/>
      <c r="G88" s="96"/>
      <c r="H88" s="98"/>
      <c r="I88" s="98"/>
      <c r="J88" s="95"/>
      <c r="K88" s="288"/>
      <c r="L88" s="137"/>
    </row>
    <row r="89" spans="2:12" ht="16.5" customHeight="1" x14ac:dyDescent="0.15">
      <c r="B89" s="287" t="s">
        <v>61</v>
      </c>
      <c r="C89" s="136"/>
      <c r="D89" s="284" t="e">
        <f t="shared" si="5"/>
        <v>#DIV/0!</v>
      </c>
      <c r="E89" s="95"/>
      <c r="F89" s="96"/>
      <c r="G89" s="96"/>
      <c r="H89" s="98"/>
      <c r="I89" s="98"/>
      <c r="J89" s="95"/>
      <c r="K89" s="288"/>
      <c r="L89" s="137"/>
    </row>
    <row r="90" spans="2:12" ht="16.5" customHeight="1" x14ac:dyDescent="0.15">
      <c r="B90" s="289" t="s">
        <v>61</v>
      </c>
      <c r="C90" s="138"/>
      <c r="D90" s="285" t="e">
        <f t="shared" si="5"/>
        <v>#DIV/0!</v>
      </c>
      <c r="E90" s="139"/>
      <c r="F90" s="140"/>
      <c r="G90" s="140"/>
      <c r="H90" s="141"/>
      <c r="I90" s="141"/>
      <c r="J90" s="139"/>
      <c r="K90" s="290"/>
      <c r="L90" s="137"/>
    </row>
    <row r="91" spans="2:12" ht="16.5" customHeight="1" thickBot="1" x14ac:dyDescent="0.2">
      <c r="B91" s="291" t="s">
        <v>125</v>
      </c>
      <c r="C91" s="292"/>
      <c r="D91" s="293">
        <f>I91/H91</f>
        <v>1.4444444444444444</v>
      </c>
      <c r="E91" s="292"/>
      <c r="F91" s="292"/>
      <c r="G91" s="292"/>
      <c r="H91" s="294">
        <f>SUM(H75:H90)</f>
        <v>18000</v>
      </c>
      <c r="I91" s="294">
        <f>SUM(I75:I90)</f>
        <v>26000</v>
      </c>
      <c r="J91" s="292"/>
      <c r="K91" s="295"/>
    </row>
  </sheetData>
  <mergeCells count="2">
    <mergeCell ref="G2:I2"/>
    <mergeCell ref="C2:E2"/>
  </mergeCells>
  <phoneticPr fontId="4" type="noConversion"/>
  <printOptions horizontalCentered="1"/>
  <pageMargins left="0.39370078740157483" right="0.39370078740157483" top="0.39370078740157483" bottom="0.39370078740157483" header="0.31496062992125984" footer="0.31496062992125984"/>
  <pageSetup paperSize="9" scale="77" fitToHeight="0" orientation="portrait" r:id="rId1"/>
  <headerFooter alignWithMargins="0">
    <oddFooter>&amp;C2-2-1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L74"/>
  <sheetViews>
    <sheetView showGridLines="0" zoomScaleNormal="100" workbookViewId="0"/>
  </sheetViews>
  <sheetFormatPr defaultRowHeight="13.5" x14ac:dyDescent="0.15"/>
  <cols>
    <col min="1" max="1" width="3" style="76" customWidth="1"/>
    <col min="2" max="2" width="13.21875" style="76" customWidth="1"/>
    <col min="3" max="3" width="14.44140625" style="76" customWidth="1"/>
    <col min="4" max="6" width="9.77734375" style="76" customWidth="1"/>
    <col min="7" max="10" width="10.109375" style="76" customWidth="1"/>
    <col min="11" max="11" width="9.5546875" style="76" customWidth="1"/>
    <col min="12" max="16" width="8.88671875" style="76"/>
    <col min="17" max="17" width="7.109375" style="76" customWidth="1"/>
    <col min="18" max="16384" width="8.88671875" style="76"/>
  </cols>
  <sheetData>
    <row r="1" spans="1:12" ht="16.5" customHeight="1" thickBot="1" x14ac:dyDescent="0.2"/>
    <row r="2" spans="1:12" s="33" customFormat="1" ht="24" customHeight="1" thickBot="1" x14ac:dyDescent="0.2">
      <c r="B2" s="34" t="s">
        <v>235</v>
      </c>
      <c r="C2" s="490" t="str">
        <f>표지!$D$4</f>
        <v>xxx 운용사</v>
      </c>
      <c r="D2" s="491"/>
      <c r="E2" s="36" t="s">
        <v>232</v>
      </c>
      <c r="F2" s="490" t="s">
        <v>296</v>
      </c>
      <c r="G2" s="492"/>
      <c r="H2" s="491"/>
    </row>
    <row r="3" spans="1:12" ht="14.25" customHeight="1" x14ac:dyDescent="0.15"/>
    <row r="4" spans="1:12" ht="19.5" customHeight="1" x14ac:dyDescent="0.15">
      <c r="A4" s="78"/>
      <c r="B4" s="205" t="s">
        <v>127</v>
      </c>
      <c r="C4" s="79"/>
      <c r="D4" s="79"/>
      <c r="E4" s="79"/>
      <c r="F4" s="79"/>
      <c r="G4" s="79"/>
      <c r="H4" s="79"/>
      <c r="I4" s="79"/>
      <c r="J4" s="79"/>
      <c r="K4" s="80"/>
    </row>
    <row r="5" spans="1:12" ht="19.5" customHeight="1" x14ac:dyDescent="0.15">
      <c r="A5" s="78"/>
      <c r="B5" s="146" t="s">
        <v>450</v>
      </c>
      <c r="C5" s="144"/>
      <c r="D5" s="144"/>
      <c r="E5" s="144"/>
      <c r="F5" s="144"/>
      <c r="G5" s="144"/>
      <c r="H5" s="144"/>
      <c r="I5" s="144"/>
      <c r="J5" s="144"/>
      <c r="K5" s="145"/>
    </row>
    <row r="6" spans="1:12" ht="19.5" customHeight="1" x14ac:dyDescent="0.15">
      <c r="B6" s="146" t="s">
        <v>297</v>
      </c>
      <c r="C6" s="144"/>
      <c r="D6" s="144"/>
      <c r="E6" s="144"/>
      <c r="F6" s="144"/>
      <c r="G6" s="144"/>
      <c r="H6" s="144"/>
      <c r="I6" s="144"/>
      <c r="J6" s="144"/>
      <c r="K6" s="145"/>
    </row>
    <row r="7" spans="1:12" ht="19.5" customHeight="1" x14ac:dyDescent="0.15">
      <c r="B7" s="83" t="s">
        <v>260</v>
      </c>
      <c r="C7" s="144"/>
      <c r="D7" s="144"/>
      <c r="E7" s="144"/>
      <c r="F7" s="144"/>
      <c r="G7" s="144"/>
      <c r="H7" s="144"/>
      <c r="I7" s="144"/>
      <c r="J7" s="144"/>
      <c r="K7" s="145"/>
    </row>
    <row r="8" spans="1:12" ht="19.5" customHeight="1" x14ac:dyDescent="0.15">
      <c r="B8" s="286" t="s">
        <v>284</v>
      </c>
      <c r="C8" s="147"/>
      <c r="D8" s="147"/>
      <c r="E8" s="147"/>
      <c r="F8" s="147"/>
      <c r="G8" s="147"/>
      <c r="H8" s="147"/>
      <c r="I8" s="147"/>
      <c r="J8" s="147"/>
      <c r="K8" s="148"/>
    </row>
    <row r="9" spans="1:12" ht="6.75" customHeight="1" x14ac:dyDescent="0.15"/>
    <row r="10" spans="1:12" ht="14.25" thickBot="1" x14ac:dyDescent="0.2">
      <c r="B10" s="208"/>
      <c r="C10" s="103"/>
      <c r="D10" s="103"/>
      <c r="E10" s="103"/>
      <c r="F10" s="103"/>
      <c r="G10" s="103"/>
      <c r="H10" s="103"/>
      <c r="I10" s="149"/>
      <c r="K10" s="149" t="s">
        <v>188</v>
      </c>
    </row>
    <row r="11" spans="1:12" ht="27" x14ac:dyDescent="0.15">
      <c r="B11" s="314" t="s">
        <v>119</v>
      </c>
      <c r="C11" s="315" t="s">
        <v>128</v>
      </c>
      <c r="D11" s="315" t="s">
        <v>435</v>
      </c>
      <c r="E11" s="315" t="s">
        <v>36</v>
      </c>
      <c r="F11" s="315" t="s">
        <v>129</v>
      </c>
      <c r="G11" s="315" t="s">
        <v>130</v>
      </c>
      <c r="H11" s="315" t="s">
        <v>37</v>
      </c>
      <c r="I11" s="315" t="s">
        <v>151</v>
      </c>
      <c r="J11" s="315" t="s">
        <v>131</v>
      </c>
      <c r="K11" s="316" t="s">
        <v>132</v>
      </c>
      <c r="L11" s="87"/>
    </row>
    <row r="12" spans="1:12" ht="17.25" customHeight="1" x14ac:dyDescent="0.15">
      <c r="A12" s="150"/>
      <c r="B12" s="317" t="s">
        <v>197</v>
      </c>
      <c r="C12" s="297" t="s">
        <v>110</v>
      </c>
      <c r="D12" s="89">
        <v>36526</v>
      </c>
      <c r="E12" s="89">
        <v>39813</v>
      </c>
      <c r="F12" s="89" t="s">
        <v>133</v>
      </c>
      <c r="G12" s="318">
        <v>25000</v>
      </c>
      <c r="H12" s="318">
        <v>20000</v>
      </c>
      <c r="I12" s="318">
        <v>18000</v>
      </c>
      <c r="J12" s="323">
        <f>'2-3-1.운용중인펀드 세부내역'!D34</f>
        <v>1.4166666666666667</v>
      </c>
      <c r="K12" s="313" t="s">
        <v>134</v>
      </c>
    </row>
    <row r="13" spans="1:12" ht="17.25" customHeight="1" x14ac:dyDescent="0.15">
      <c r="A13" s="150"/>
      <c r="B13" s="312" t="s">
        <v>27</v>
      </c>
      <c r="C13" s="151"/>
      <c r="D13" s="96">
        <v>36526</v>
      </c>
      <c r="E13" s="96">
        <v>39813</v>
      </c>
      <c r="F13" s="96" t="s">
        <v>133</v>
      </c>
      <c r="G13" s="244">
        <v>25000</v>
      </c>
      <c r="H13" s="244">
        <v>20000</v>
      </c>
      <c r="I13" s="244">
        <v>18000</v>
      </c>
      <c r="J13" s="324">
        <f>'2-3-1.운용중인펀드 세부내역'!D55</f>
        <v>1.4166666666666667</v>
      </c>
      <c r="K13" s="266" t="s">
        <v>134</v>
      </c>
    </row>
    <row r="14" spans="1:12" ht="17.25" customHeight="1" x14ac:dyDescent="0.15">
      <c r="A14" s="150"/>
      <c r="B14" s="312" t="s">
        <v>198</v>
      </c>
      <c r="C14" s="151"/>
      <c r="D14" s="96">
        <v>36526</v>
      </c>
      <c r="E14" s="96">
        <v>39813</v>
      </c>
      <c r="F14" s="96" t="s">
        <v>133</v>
      </c>
      <c r="G14" s="244">
        <v>25000</v>
      </c>
      <c r="H14" s="244">
        <v>20000</v>
      </c>
      <c r="I14" s="244">
        <v>18000</v>
      </c>
      <c r="J14" s="324">
        <f>'2-3-1.운용중인펀드 세부내역'!D76</f>
        <v>1.4166666666666667</v>
      </c>
      <c r="K14" s="266" t="s">
        <v>135</v>
      </c>
    </row>
    <row r="15" spans="1:12" ht="17.25" customHeight="1" x14ac:dyDescent="0.15">
      <c r="A15" s="150"/>
      <c r="B15" s="312"/>
      <c r="C15" s="151"/>
      <c r="D15" s="96"/>
      <c r="E15" s="96"/>
      <c r="F15" s="96"/>
      <c r="G15" s="244"/>
      <c r="H15" s="244"/>
      <c r="I15" s="244"/>
      <c r="J15" s="324"/>
      <c r="K15" s="266" t="s">
        <v>134</v>
      </c>
    </row>
    <row r="16" spans="1:12" ht="17.25" customHeight="1" x14ac:dyDescent="0.15">
      <c r="A16" s="150"/>
      <c r="B16" s="312"/>
      <c r="C16" s="151"/>
      <c r="D16" s="96"/>
      <c r="E16" s="96"/>
      <c r="F16" s="96"/>
      <c r="G16" s="319"/>
      <c r="H16" s="244"/>
      <c r="I16" s="244"/>
      <c r="J16" s="324"/>
      <c r="K16" s="266" t="s">
        <v>134</v>
      </c>
    </row>
    <row r="17" spans="1:11" ht="17.25" customHeight="1" x14ac:dyDescent="0.15">
      <c r="A17" s="150"/>
      <c r="B17" s="312"/>
      <c r="C17" s="151"/>
      <c r="D17" s="96"/>
      <c r="E17" s="96"/>
      <c r="F17" s="96"/>
      <c r="G17" s="319"/>
      <c r="H17" s="244"/>
      <c r="I17" s="244"/>
      <c r="J17" s="324"/>
      <c r="K17" s="266" t="s">
        <v>134</v>
      </c>
    </row>
    <row r="18" spans="1:11" ht="17.25" customHeight="1" x14ac:dyDescent="0.15">
      <c r="A18" s="150"/>
      <c r="B18" s="312"/>
      <c r="C18" s="151"/>
      <c r="D18" s="96"/>
      <c r="E18" s="96"/>
      <c r="F18" s="96"/>
      <c r="G18" s="319"/>
      <c r="H18" s="244"/>
      <c r="I18" s="244"/>
      <c r="J18" s="324"/>
      <c r="K18" s="266" t="s">
        <v>134</v>
      </c>
    </row>
    <row r="19" spans="1:11" ht="17.25" customHeight="1" x14ac:dyDescent="0.15">
      <c r="A19" s="150"/>
      <c r="B19" s="312"/>
      <c r="C19" s="151"/>
      <c r="D19" s="96"/>
      <c r="E19" s="96"/>
      <c r="F19" s="96"/>
      <c r="G19" s="319"/>
      <c r="H19" s="244"/>
      <c r="I19" s="244"/>
      <c r="J19" s="324"/>
      <c r="K19" s="266" t="s">
        <v>134</v>
      </c>
    </row>
    <row r="20" spans="1:11" ht="17.25" customHeight="1" x14ac:dyDescent="0.15">
      <c r="A20" s="150"/>
      <c r="B20" s="312"/>
      <c r="C20" s="151"/>
      <c r="D20" s="96"/>
      <c r="E20" s="96"/>
      <c r="F20" s="96"/>
      <c r="G20" s="319"/>
      <c r="H20" s="244"/>
      <c r="I20" s="244"/>
      <c r="J20" s="324"/>
      <c r="K20" s="266" t="s">
        <v>134</v>
      </c>
    </row>
    <row r="21" spans="1:11" ht="17.25" customHeight="1" x14ac:dyDescent="0.15">
      <c r="A21" s="150"/>
      <c r="B21" s="312"/>
      <c r="C21" s="151"/>
      <c r="D21" s="96"/>
      <c r="E21" s="96"/>
      <c r="F21" s="96"/>
      <c r="G21" s="319"/>
      <c r="H21" s="244"/>
      <c r="I21" s="244"/>
      <c r="J21" s="324"/>
      <c r="K21" s="266" t="s">
        <v>134</v>
      </c>
    </row>
    <row r="22" spans="1:11" ht="17.25" customHeight="1" x14ac:dyDescent="0.15">
      <c r="A22" s="150"/>
      <c r="B22" s="312"/>
      <c r="C22" s="151"/>
      <c r="D22" s="96"/>
      <c r="E22" s="96"/>
      <c r="F22" s="96"/>
      <c r="G22" s="319"/>
      <c r="H22" s="244"/>
      <c r="I22" s="244"/>
      <c r="J22" s="324"/>
      <c r="K22" s="266" t="s">
        <v>134</v>
      </c>
    </row>
    <row r="23" spans="1:11" ht="17.25" customHeight="1" x14ac:dyDescent="0.15">
      <c r="A23" s="150"/>
      <c r="B23" s="312"/>
      <c r="C23" s="151"/>
      <c r="D23" s="96"/>
      <c r="E23" s="96"/>
      <c r="F23" s="96"/>
      <c r="G23" s="319"/>
      <c r="H23" s="244"/>
      <c r="I23" s="244"/>
      <c r="J23" s="324"/>
      <c r="K23" s="266" t="s">
        <v>134</v>
      </c>
    </row>
    <row r="24" spans="1:11" ht="17.25" customHeight="1" x14ac:dyDescent="0.15">
      <c r="A24" s="150"/>
      <c r="B24" s="312"/>
      <c r="C24" s="151"/>
      <c r="D24" s="96"/>
      <c r="E24" s="96"/>
      <c r="F24" s="96"/>
      <c r="G24" s="319"/>
      <c r="H24" s="244"/>
      <c r="I24" s="244"/>
      <c r="J24" s="324"/>
      <c r="K24" s="266" t="s">
        <v>134</v>
      </c>
    </row>
    <row r="25" spans="1:11" ht="17.25" customHeight="1" x14ac:dyDescent="0.15">
      <c r="A25" s="150"/>
      <c r="B25" s="312"/>
      <c r="C25" s="151"/>
      <c r="D25" s="96"/>
      <c r="E25" s="96"/>
      <c r="F25" s="96"/>
      <c r="G25" s="319"/>
      <c r="H25" s="244"/>
      <c r="I25" s="244"/>
      <c r="J25" s="324"/>
      <c r="K25" s="266" t="s">
        <v>134</v>
      </c>
    </row>
    <row r="26" spans="1:11" ht="17.25" customHeight="1" x14ac:dyDescent="0.15">
      <c r="A26" s="150"/>
      <c r="B26" s="312"/>
      <c r="C26" s="151"/>
      <c r="D26" s="96"/>
      <c r="E26" s="96"/>
      <c r="F26" s="96"/>
      <c r="G26" s="319"/>
      <c r="H26" s="244"/>
      <c r="I26" s="244"/>
      <c r="J26" s="324"/>
      <c r="K26" s="266" t="s">
        <v>134</v>
      </c>
    </row>
    <row r="27" spans="1:11" ht="17.25" customHeight="1" x14ac:dyDescent="0.15">
      <c r="A27" s="150"/>
      <c r="B27" s="312"/>
      <c r="C27" s="151"/>
      <c r="D27" s="96"/>
      <c r="E27" s="96"/>
      <c r="F27" s="96"/>
      <c r="G27" s="319"/>
      <c r="H27" s="244"/>
      <c r="I27" s="244"/>
      <c r="J27" s="324"/>
      <c r="K27" s="266" t="s">
        <v>134</v>
      </c>
    </row>
    <row r="28" spans="1:11" ht="17.25" customHeight="1" thickBot="1" x14ac:dyDescent="0.2">
      <c r="A28" s="150"/>
      <c r="B28" s="168"/>
      <c r="C28" s="254"/>
      <c r="D28" s="267"/>
      <c r="E28" s="267"/>
      <c r="F28" s="267"/>
      <c r="G28" s="320"/>
      <c r="H28" s="268"/>
      <c r="I28" s="268"/>
      <c r="J28" s="325"/>
      <c r="K28" s="271" t="s">
        <v>134</v>
      </c>
    </row>
    <row r="29" spans="1:11" x14ac:dyDescent="0.15">
      <c r="A29" s="150"/>
      <c r="B29" s="152"/>
      <c r="C29" s="153"/>
      <c r="D29" s="153"/>
      <c r="E29" s="153"/>
      <c r="F29" s="152"/>
      <c r="G29" s="321"/>
      <c r="H29" s="237"/>
      <c r="I29" s="237"/>
      <c r="J29" s="326"/>
      <c r="K29" s="154"/>
    </row>
    <row r="30" spans="1:11" ht="20.25" customHeight="1" x14ac:dyDescent="0.15">
      <c r="B30" s="155" t="s">
        <v>25</v>
      </c>
      <c r="C30" s="155"/>
      <c r="D30" s="156"/>
      <c r="E30" s="156"/>
      <c r="F30" s="156"/>
      <c r="G30" s="322">
        <f>SUM(G12:G28)</f>
        <v>75000</v>
      </c>
      <c r="H30" s="322">
        <f t="shared" ref="H30:I30" si="0">SUM(H12:H28)</f>
        <v>60000</v>
      </c>
      <c r="I30" s="322">
        <f t="shared" si="0"/>
        <v>54000</v>
      </c>
      <c r="J30" s="327"/>
      <c r="K30" s="157"/>
    </row>
    <row r="31" spans="1:11" x14ac:dyDescent="0.15">
      <c r="A31" s="78"/>
      <c r="B31" s="158"/>
      <c r="C31" s="103"/>
      <c r="D31" s="103"/>
      <c r="H31" s="103"/>
      <c r="I31" s="103"/>
      <c r="J31" s="149"/>
    </row>
    <row r="32" spans="1:11" x14ac:dyDescent="0.15">
      <c r="B32" s="103"/>
      <c r="C32" s="103"/>
      <c r="D32" s="103"/>
      <c r="E32" s="103"/>
      <c r="F32" s="103"/>
      <c r="G32" s="103"/>
      <c r="H32" s="103"/>
      <c r="I32" s="103"/>
      <c r="J32" s="149"/>
    </row>
    <row r="33" spans="2:11" x14ac:dyDescent="0.15">
      <c r="B33" s="103"/>
      <c r="C33" s="103"/>
      <c r="D33" s="103"/>
      <c r="E33" s="103"/>
      <c r="F33" s="103"/>
      <c r="G33" s="103"/>
      <c r="H33" s="103"/>
      <c r="I33" s="103"/>
      <c r="J33" s="149"/>
    </row>
    <row r="34" spans="2:11" x14ac:dyDescent="0.15">
      <c r="B34" s="103"/>
      <c r="C34" s="103"/>
      <c r="D34" s="103"/>
      <c r="E34" s="103"/>
      <c r="F34" s="103"/>
      <c r="G34" s="103"/>
      <c r="H34" s="103"/>
      <c r="I34" s="103"/>
      <c r="J34" s="149"/>
      <c r="K34" s="103"/>
    </row>
    <row r="35" spans="2:11" x14ac:dyDescent="0.15">
      <c r="B35" s="103"/>
      <c r="C35" s="103"/>
      <c r="D35" s="103"/>
      <c r="E35" s="103"/>
      <c r="F35" s="103"/>
      <c r="G35" s="103"/>
      <c r="H35" s="103"/>
      <c r="I35" s="103"/>
      <c r="J35" s="149"/>
      <c r="K35" s="103"/>
    </row>
    <row r="36" spans="2:11" x14ac:dyDescent="0.15">
      <c r="B36" s="103"/>
      <c r="C36" s="103"/>
      <c r="D36" s="103"/>
      <c r="E36" s="103"/>
      <c r="F36" s="103"/>
      <c r="G36" s="103"/>
      <c r="H36" s="103"/>
      <c r="I36" s="103"/>
      <c r="J36" s="149"/>
      <c r="K36" s="103"/>
    </row>
    <row r="37" spans="2:11" x14ac:dyDescent="0.15">
      <c r="B37" s="103"/>
      <c r="C37" s="103"/>
      <c r="D37" s="103"/>
      <c r="E37" s="103"/>
      <c r="F37" s="103"/>
      <c r="G37" s="103"/>
      <c r="H37" s="103"/>
      <c r="I37" s="103"/>
      <c r="J37" s="149"/>
      <c r="K37" s="103"/>
    </row>
    <row r="38" spans="2:11" x14ac:dyDescent="0.15">
      <c r="B38" s="103"/>
      <c r="C38" s="103"/>
      <c r="D38" s="103"/>
      <c r="E38" s="103"/>
      <c r="F38" s="103"/>
      <c r="G38" s="103"/>
      <c r="H38" s="103"/>
      <c r="I38" s="103"/>
      <c r="J38" s="149"/>
      <c r="K38" s="103"/>
    </row>
    <row r="39" spans="2:11" x14ac:dyDescent="0.15">
      <c r="B39" s="103"/>
      <c r="C39" s="103"/>
      <c r="D39" s="103"/>
      <c r="E39" s="103"/>
      <c r="F39" s="103"/>
      <c r="G39" s="103"/>
      <c r="H39" s="103"/>
      <c r="I39" s="103"/>
      <c r="J39" s="103"/>
      <c r="K39" s="103"/>
    </row>
    <row r="40" spans="2:11" x14ac:dyDescent="0.15">
      <c r="B40" s="103"/>
      <c r="C40" s="103"/>
      <c r="D40" s="103"/>
      <c r="E40" s="103"/>
      <c r="F40" s="103"/>
      <c r="G40" s="103"/>
      <c r="H40" s="103"/>
      <c r="I40" s="103"/>
      <c r="J40" s="103"/>
      <c r="K40" s="103"/>
    </row>
    <row r="41" spans="2:11" x14ac:dyDescent="0.15">
      <c r="B41" s="103"/>
      <c r="C41" s="103"/>
      <c r="D41" s="103"/>
      <c r="E41" s="103"/>
      <c r="F41" s="103"/>
      <c r="G41" s="103"/>
      <c r="H41" s="103"/>
      <c r="I41" s="103"/>
      <c r="J41" s="103"/>
      <c r="K41" s="103"/>
    </row>
    <row r="42" spans="2:11" x14ac:dyDescent="0.15">
      <c r="B42" s="103"/>
      <c r="C42" s="103"/>
      <c r="D42" s="103"/>
      <c r="E42" s="103"/>
      <c r="F42" s="103"/>
      <c r="G42" s="103"/>
      <c r="H42" s="103"/>
      <c r="I42" s="103"/>
      <c r="J42" s="103"/>
      <c r="K42" s="103"/>
    </row>
    <row r="43" spans="2:11" x14ac:dyDescent="0.15">
      <c r="B43" s="103"/>
      <c r="C43" s="103"/>
      <c r="D43" s="103"/>
      <c r="E43" s="103"/>
      <c r="F43" s="103"/>
      <c r="G43" s="103"/>
      <c r="H43" s="103"/>
      <c r="I43" s="103"/>
      <c r="J43" s="103"/>
      <c r="K43" s="103"/>
    </row>
    <row r="44" spans="2:11" x14ac:dyDescent="0.15">
      <c r="B44" s="103"/>
      <c r="C44" s="103"/>
      <c r="D44" s="103"/>
      <c r="E44" s="103"/>
      <c r="F44" s="103"/>
      <c r="G44" s="103"/>
      <c r="H44" s="103"/>
      <c r="I44" s="103"/>
      <c r="J44" s="103"/>
      <c r="K44" s="103"/>
    </row>
    <row r="45" spans="2:11" x14ac:dyDescent="0.15">
      <c r="B45" s="103"/>
      <c r="C45" s="103"/>
      <c r="D45" s="103"/>
      <c r="E45" s="103"/>
      <c r="F45" s="103"/>
      <c r="G45" s="103"/>
      <c r="H45" s="103"/>
      <c r="I45" s="103"/>
      <c r="J45" s="103"/>
      <c r="K45" s="103"/>
    </row>
    <row r="46" spans="2:11" x14ac:dyDescent="0.15">
      <c r="B46" s="103"/>
      <c r="C46" s="103"/>
      <c r="D46" s="103"/>
      <c r="E46" s="103"/>
      <c r="F46" s="103"/>
      <c r="G46" s="103"/>
      <c r="H46" s="103"/>
      <c r="I46" s="103"/>
      <c r="J46" s="103"/>
      <c r="K46" s="103"/>
    </row>
    <row r="47" spans="2:11" x14ac:dyDescent="0.15">
      <c r="B47" s="103"/>
      <c r="C47" s="103"/>
      <c r="D47" s="103"/>
      <c r="E47" s="103"/>
      <c r="F47" s="103"/>
      <c r="G47" s="103"/>
      <c r="H47" s="103"/>
      <c r="I47" s="103"/>
      <c r="J47" s="103"/>
      <c r="K47" s="103"/>
    </row>
    <row r="48" spans="2:11" x14ac:dyDescent="0.15">
      <c r="B48" s="103"/>
      <c r="C48" s="103"/>
      <c r="D48" s="103"/>
      <c r="E48" s="103"/>
      <c r="F48" s="103"/>
      <c r="G48" s="103"/>
      <c r="H48" s="103"/>
      <c r="I48" s="103"/>
      <c r="J48" s="103"/>
      <c r="K48" s="103"/>
    </row>
    <row r="49" spans="2:11" x14ac:dyDescent="0.15">
      <c r="B49" s="103"/>
      <c r="C49" s="103"/>
      <c r="D49" s="103"/>
      <c r="E49" s="103"/>
      <c r="F49" s="103"/>
      <c r="G49" s="103"/>
      <c r="H49" s="103"/>
      <c r="I49" s="103"/>
      <c r="J49" s="103"/>
      <c r="K49" s="103"/>
    </row>
    <row r="50" spans="2:11" x14ac:dyDescent="0.15">
      <c r="B50" s="103"/>
      <c r="C50" s="103"/>
      <c r="D50" s="103"/>
      <c r="E50" s="103"/>
      <c r="F50" s="103"/>
      <c r="G50" s="103"/>
      <c r="H50" s="103"/>
      <c r="I50" s="103"/>
      <c r="J50" s="103"/>
      <c r="K50" s="103"/>
    </row>
    <row r="51" spans="2:11" x14ac:dyDescent="0.15">
      <c r="B51" s="103"/>
      <c r="C51" s="103"/>
      <c r="D51" s="103"/>
      <c r="E51" s="103"/>
      <c r="F51" s="103"/>
      <c r="G51" s="103"/>
      <c r="H51" s="103"/>
      <c r="I51" s="103"/>
      <c r="J51" s="103"/>
      <c r="K51" s="103"/>
    </row>
    <row r="52" spans="2:11" x14ac:dyDescent="0.15">
      <c r="B52" s="103"/>
      <c r="C52" s="103"/>
      <c r="D52" s="103"/>
      <c r="E52" s="103"/>
      <c r="F52" s="103"/>
      <c r="G52" s="103"/>
      <c r="H52" s="103"/>
      <c r="I52" s="103"/>
      <c r="J52" s="103"/>
      <c r="K52" s="103"/>
    </row>
    <row r="53" spans="2:11" x14ac:dyDescent="0.15">
      <c r="B53" s="103"/>
      <c r="C53" s="103"/>
      <c r="D53" s="103"/>
      <c r="E53" s="103"/>
      <c r="F53" s="103"/>
      <c r="G53" s="103"/>
      <c r="H53" s="103"/>
      <c r="I53" s="103"/>
      <c r="J53" s="103"/>
      <c r="K53" s="103"/>
    </row>
    <row r="54" spans="2:11" x14ac:dyDescent="0.15">
      <c r="B54" s="103"/>
      <c r="C54" s="103"/>
      <c r="D54" s="103"/>
      <c r="E54" s="103"/>
      <c r="F54" s="103"/>
      <c r="G54" s="103"/>
      <c r="H54" s="103"/>
      <c r="I54" s="103"/>
      <c r="J54" s="103"/>
      <c r="K54" s="103"/>
    </row>
    <row r="55" spans="2:11" x14ac:dyDescent="0.15">
      <c r="B55" s="103"/>
      <c r="C55" s="103"/>
      <c r="D55" s="103"/>
      <c r="E55" s="103"/>
      <c r="F55" s="103"/>
      <c r="G55" s="103"/>
      <c r="H55" s="103"/>
      <c r="I55" s="103"/>
      <c r="J55" s="103"/>
      <c r="K55" s="103"/>
    </row>
    <row r="56" spans="2:11" x14ac:dyDescent="0.15">
      <c r="B56" s="103"/>
      <c r="C56" s="103"/>
      <c r="D56" s="103"/>
      <c r="E56" s="103"/>
      <c r="F56" s="103"/>
      <c r="G56" s="103"/>
      <c r="H56" s="103"/>
      <c r="I56" s="103"/>
      <c r="J56" s="103"/>
      <c r="K56" s="103"/>
    </row>
    <row r="57" spans="2:11" x14ac:dyDescent="0.15">
      <c r="B57" s="103"/>
      <c r="C57" s="103"/>
      <c r="D57" s="103"/>
      <c r="E57" s="103"/>
      <c r="F57" s="103"/>
      <c r="G57" s="103"/>
      <c r="H57" s="103"/>
      <c r="I57" s="103"/>
      <c r="J57" s="103"/>
      <c r="K57" s="103"/>
    </row>
    <row r="58" spans="2:11" x14ac:dyDescent="0.15">
      <c r="B58" s="103"/>
      <c r="C58" s="103"/>
      <c r="D58" s="103"/>
      <c r="E58" s="103"/>
      <c r="F58" s="103"/>
      <c r="G58" s="103"/>
      <c r="H58" s="103"/>
      <c r="I58" s="103"/>
      <c r="J58" s="103"/>
      <c r="K58" s="103"/>
    </row>
    <row r="59" spans="2:11" x14ac:dyDescent="0.15">
      <c r="B59" s="103"/>
      <c r="C59" s="103"/>
      <c r="D59" s="103"/>
      <c r="E59" s="103"/>
      <c r="F59" s="103"/>
      <c r="G59" s="103"/>
      <c r="H59" s="103"/>
      <c r="I59" s="103"/>
      <c r="J59" s="103"/>
      <c r="K59" s="103"/>
    </row>
    <row r="60" spans="2:11" x14ac:dyDescent="0.15">
      <c r="B60" s="103"/>
      <c r="C60" s="103"/>
      <c r="D60" s="103"/>
      <c r="E60" s="103"/>
      <c r="F60" s="103"/>
      <c r="G60" s="103"/>
      <c r="H60" s="103"/>
      <c r="I60" s="103"/>
      <c r="J60" s="103"/>
      <c r="K60" s="103"/>
    </row>
    <row r="61" spans="2:11" x14ac:dyDescent="0.15">
      <c r="B61" s="103"/>
      <c r="C61" s="103"/>
      <c r="D61" s="103"/>
      <c r="E61" s="103"/>
      <c r="F61" s="103"/>
      <c r="G61" s="103"/>
      <c r="H61" s="103"/>
      <c r="I61" s="103"/>
      <c r="J61" s="103"/>
      <c r="K61" s="103"/>
    </row>
    <row r="62" spans="2:11" x14ac:dyDescent="0.15">
      <c r="B62" s="103"/>
      <c r="C62" s="103"/>
      <c r="D62" s="103"/>
      <c r="E62" s="103"/>
      <c r="F62" s="103"/>
      <c r="G62" s="103"/>
      <c r="H62" s="103"/>
      <c r="I62" s="103"/>
      <c r="J62" s="103"/>
      <c r="K62" s="103"/>
    </row>
    <row r="63" spans="2:11" x14ac:dyDescent="0.15">
      <c r="B63" s="103"/>
      <c r="C63" s="103"/>
      <c r="D63" s="103"/>
      <c r="E63" s="103"/>
      <c r="F63" s="103"/>
      <c r="G63" s="103"/>
      <c r="H63" s="103"/>
      <c r="I63" s="103"/>
      <c r="J63" s="103"/>
      <c r="K63" s="103"/>
    </row>
    <row r="64" spans="2:11" x14ac:dyDescent="0.15">
      <c r="B64" s="103"/>
      <c r="C64" s="103"/>
      <c r="D64" s="103"/>
      <c r="E64" s="103"/>
      <c r="F64" s="103"/>
      <c r="G64" s="103"/>
      <c r="H64" s="103"/>
      <c r="I64" s="103"/>
      <c r="J64" s="103"/>
      <c r="K64" s="103"/>
    </row>
    <row r="65" spans="2:11" x14ac:dyDescent="0.15">
      <c r="B65" s="103"/>
      <c r="C65" s="103"/>
      <c r="D65" s="103"/>
      <c r="E65" s="103"/>
      <c r="F65" s="103"/>
      <c r="G65" s="103"/>
      <c r="H65" s="103"/>
      <c r="I65" s="103"/>
      <c r="J65" s="103"/>
      <c r="K65" s="103"/>
    </row>
    <row r="66" spans="2:11" x14ac:dyDescent="0.15">
      <c r="B66" s="103"/>
      <c r="C66" s="103"/>
      <c r="D66" s="103"/>
      <c r="E66" s="103"/>
      <c r="F66" s="103"/>
      <c r="G66" s="103"/>
      <c r="H66" s="103"/>
      <c r="I66" s="103"/>
      <c r="J66" s="103"/>
      <c r="K66" s="103"/>
    </row>
    <row r="67" spans="2:11" x14ac:dyDescent="0.15">
      <c r="B67" s="103"/>
      <c r="C67" s="103"/>
      <c r="D67" s="103"/>
      <c r="E67" s="103"/>
      <c r="F67" s="103"/>
      <c r="G67" s="103"/>
      <c r="H67" s="103"/>
      <c r="I67" s="103"/>
      <c r="J67" s="103"/>
      <c r="K67" s="103"/>
    </row>
    <row r="68" spans="2:11" x14ac:dyDescent="0.15">
      <c r="B68" s="103"/>
      <c r="C68" s="103"/>
      <c r="D68" s="103"/>
      <c r="E68" s="103"/>
      <c r="F68" s="103"/>
      <c r="G68" s="103"/>
      <c r="H68" s="103"/>
      <c r="I68" s="103"/>
      <c r="J68" s="103"/>
      <c r="K68" s="103"/>
    </row>
    <row r="69" spans="2:11" x14ac:dyDescent="0.15">
      <c r="B69" s="103"/>
      <c r="C69" s="103"/>
      <c r="D69" s="103"/>
      <c r="E69" s="103"/>
      <c r="F69" s="103"/>
      <c r="G69" s="103"/>
      <c r="H69" s="103"/>
      <c r="I69" s="103"/>
      <c r="J69" s="103"/>
      <c r="K69" s="103"/>
    </row>
    <row r="70" spans="2:11" x14ac:dyDescent="0.15">
      <c r="B70" s="103"/>
      <c r="C70" s="103"/>
      <c r="D70" s="103"/>
      <c r="E70" s="103"/>
      <c r="F70" s="103"/>
      <c r="G70" s="103"/>
      <c r="H70" s="103"/>
      <c r="I70" s="103"/>
      <c r="J70" s="103"/>
      <c r="K70" s="103"/>
    </row>
    <row r="71" spans="2:11" x14ac:dyDescent="0.15">
      <c r="B71" s="103"/>
      <c r="C71" s="103"/>
      <c r="D71" s="103"/>
      <c r="E71" s="103"/>
      <c r="F71" s="103"/>
      <c r="G71" s="103"/>
      <c r="H71" s="103"/>
      <c r="I71" s="103"/>
      <c r="J71" s="103"/>
      <c r="K71" s="103"/>
    </row>
    <row r="72" spans="2:11" x14ac:dyDescent="0.15">
      <c r="B72" s="103"/>
      <c r="C72" s="103"/>
      <c r="D72" s="103"/>
      <c r="E72" s="103"/>
      <c r="F72" s="103"/>
      <c r="G72" s="103"/>
      <c r="H72" s="103"/>
      <c r="I72" s="103"/>
      <c r="J72" s="103"/>
      <c r="K72" s="103"/>
    </row>
    <row r="73" spans="2:11" x14ac:dyDescent="0.15">
      <c r="B73" s="103"/>
      <c r="C73" s="103"/>
      <c r="D73" s="103"/>
      <c r="E73" s="103"/>
      <c r="F73" s="103"/>
      <c r="G73" s="103"/>
      <c r="H73" s="103"/>
      <c r="I73" s="103"/>
      <c r="J73" s="103"/>
      <c r="K73" s="103"/>
    </row>
    <row r="74" spans="2:11" x14ac:dyDescent="0.15">
      <c r="B74" s="103"/>
      <c r="C74" s="103"/>
      <c r="D74" s="103"/>
      <c r="E74" s="103"/>
      <c r="F74" s="103"/>
      <c r="G74" s="103"/>
      <c r="H74" s="103"/>
      <c r="I74" s="103"/>
      <c r="J74" s="103"/>
      <c r="K74" s="103"/>
    </row>
  </sheetData>
  <mergeCells count="2">
    <mergeCell ref="C2:D2"/>
    <mergeCell ref="F2:H2"/>
  </mergeCells>
  <phoneticPr fontId="4" type="noConversion"/>
  <printOptions horizontalCentered="1"/>
  <pageMargins left="0.39370078740157483" right="0.39370078740157483" top="0.39370078740157483" bottom="0.39370078740157483" header="0.31496062992125984" footer="0.31496062992125984"/>
  <pageSetup paperSize="9" fitToHeight="0" orientation="landscape" r:id="rId1"/>
  <headerFooter alignWithMargins="0">
    <oddFooter>&amp;C2-3</oddFooter>
  </headerFooter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>
          <x14:formula1>
            <xm:f>콤보박스!$A$19:$A$27</xm:f>
          </x14:formula1>
          <xm:sqref>C12:C28</xm:sqref>
        </x14:dataValidation>
      </x14:dataValidations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Q76"/>
  <sheetViews>
    <sheetView showGridLines="0" zoomScale="85" zoomScaleNormal="85" zoomScaleSheetLayoutView="55" workbookViewId="0"/>
  </sheetViews>
  <sheetFormatPr defaultRowHeight="13.5" x14ac:dyDescent="0.15"/>
  <cols>
    <col min="1" max="1" width="1.6640625" style="76" customWidth="1"/>
    <col min="2" max="2" width="16" style="76" customWidth="1"/>
    <col min="3" max="13" width="10.5546875" style="76" customWidth="1"/>
    <col min="14" max="14" width="36.21875" style="76" customWidth="1"/>
    <col min="15" max="16" width="8.21875" style="76" customWidth="1"/>
    <col min="17" max="16384" width="8.88671875" style="76"/>
  </cols>
  <sheetData>
    <row r="1" spans="1:17" ht="16.5" customHeight="1" thickBot="1" x14ac:dyDescent="0.2"/>
    <row r="2" spans="1:17" s="33" customFormat="1" ht="24" customHeight="1" thickBot="1" x14ac:dyDescent="0.2">
      <c r="B2" s="34" t="s">
        <v>235</v>
      </c>
      <c r="C2" s="490" t="str">
        <f>표지!$D$4</f>
        <v>xxx 운용사</v>
      </c>
      <c r="D2" s="492"/>
      <c r="E2" s="491"/>
      <c r="F2" s="36" t="s">
        <v>232</v>
      </c>
      <c r="G2" s="490" t="s">
        <v>298</v>
      </c>
      <c r="H2" s="492"/>
      <c r="I2" s="491"/>
    </row>
    <row r="3" spans="1:17" ht="14.25" customHeight="1" x14ac:dyDescent="0.15">
      <c r="B3" s="39"/>
      <c r="C3" s="77"/>
    </row>
    <row r="4" spans="1:17" ht="17.25" customHeight="1" x14ac:dyDescent="0.15">
      <c r="A4" s="78"/>
      <c r="B4" s="205" t="s">
        <v>6</v>
      </c>
      <c r="C4" s="79"/>
      <c r="D4" s="79"/>
      <c r="E4" s="79"/>
      <c r="F4" s="79"/>
      <c r="G4" s="79"/>
      <c r="H4" s="79"/>
      <c r="I4" s="79"/>
      <c r="J4" s="79"/>
      <c r="K4" s="79"/>
      <c r="L4" s="79"/>
      <c r="M4" s="79"/>
      <c r="N4" s="79"/>
      <c r="O4" s="79"/>
      <c r="P4" s="80"/>
    </row>
    <row r="5" spans="1:17" ht="17.25" customHeight="1" x14ac:dyDescent="0.15">
      <c r="A5" s="78"/>
      <c r="B5" s="146" t="s">
        <v>450</v>
      </c>
      <c r="C5" s="81"/>
      <c r="D5" s="81"/>
      <c r="E5" s="81"/>
      <c r="F5" s="81"/>
      <c r="G5" s="81"/>
      <c r="H5" s="81"/>
      <c r="I5" s="81"/>
      <c r="J5" s="81"/>
      <c r="K5" s="81"/>
      <c r="L5" s="81"/>
      <c r="M5" s="81"/>
      <c r="N5" s="81"/>
      <c r="O5" s="81"/>
      <c r="P5" s="82"/>
    </row>
    <row r="6" spans="1:17" ht="17.25" customHeight="1" x14ac:dyDescent="0.15">
      <c r="B6" s="83" t="s">
        <v>299</v>
      </c>
      <c r="C6" s="81"/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2"/>
    </row>
    <row r="7" spans="1:17" ht="17.25" customHeight="1" x14ac:dyDescent="0.15">
      <c r="B7" s="83" t="s">
        <v>311</v>
      </c>
      <c r="C7" s="81"/>
      <c r="D7" s="81"/>
      <c r="E7" s="81"/>
      <c r="F7" s="81"/>
      <c r="G7" s="81"/>
      <c r="H7" s="81"/>
      <c r="I7" s="81"/>
      <c r="J7" s="81"/>
      <c r="K7" s="81"/>
      <c r="L7" s="81"/>
      <c r="M7" s="81"/>
      <c r="N7" s="81"/>
      <c r="O7" s="81"/>
      <c r="P7" s="82"/>
      <c r="Q7" s="81"/>
    </row>
    <row r="8" spans="1:17" ht="17.25" customHeight="1" x14ac:dyDescent="0.15">
      <c r="B8" s="83" t="s">
        <v>451</v>
      </c>
      <c r="C8" s="81"/>
      <c r="D8" s="81"/>
      <c r="E8" s="81"/>
      <c r="F8" s="81"/>
      <c r="G8" s="81"/>
      <c r="H8" s="81"/>
      <c r="I8" s="81"/>
      <c r="J8" s="81"/>
      <c r="K8" s="81"/>
      <c r="L8" s="81"/>
      <c r="M8" s="81"/>
      <c r="N8" s="81"/>
      <c r="O8" s="81"/>
      <c r="P8" s="82"/>
      <c r="Q8" s="81"/>
    </row>
    <row r="9" spans="1:17" ht="17.25" customHeight="1" x14ac:dyDescent="0.15">
      <c r="B9" s="83" t="s">
        <v>383</v>
      </c>
      <c r="C9" s="81"/>
      <c r="D9" s="81"/>
      <c r="E9" s="81"/>
      <c r="F9" s="81"/>
      <c r="G9" s="81"/>
      <c r="H9" s="81"/>
      <c r="I9" s="81"/>
      <c r="J9" s="81"/>
      <c r="K9" s="81"/>
      <c r="L9" s="81"/>
      <c r="M9" s="81"/>
      <c r="N9" s="81"/>
      <c r="O9" s="81"/>
      <c r="P9" s="82"/>
      <c r="Q9" s="81"/>
    </row>
    <row r="10" spans="1:17" ht="17.25" customHeight="1" x14ac:dyDescent="0.15">
      <c r="B10" s="83" t="s">
        <v>384</v>
      </c>
      <c r="C10" s="81"/>
      <c r="D10" s="81"/>
      <c r="E10" s="81"/>
      <c r="F10" s="81"/>
      <c r="G10" s="81"/>
      <c r="H10" s="81"/>
      <c r="I10" s="81"/>
      <c r="J10" s="81"/>
      <c r="K10" s="81"/>
      <c r="L10" s="81"/>
      <c r="M10" s="81"/>
      <c r="N10" s="81"/>
      <c r="O10" s="81"/>
      <c r="P10" s="82"/>
      <c r="Q10" s="81"/>
    </row>
    <row r="11" spans="1:17" ht="17.25" customHeight="1" x14ac:dyDescent="0.15">
      <c r="B11" s="83" t="s">
        <v>320</v>
      </c>
      <c r="C11" s="81"/>
      <c r="D11" s="81"/>
      <c r="E11" s="81"/>
      <c r="F11" s="81"/>
      <c r="G11" s="81"/>
      <c r="H11" s="81"/>
      <c r="I11" s="81"/>
      <c r="J11" s="81"/>
      <c r="K11" s="81"/>
      <c r="L11" s="81"/>
      <c r="M11" s="81"/>
      <c r="N11" s="81"/>
      <c r="O11" s="81"/>
      <c r="P11" s="82"/>
      <c r="Q11" s="81"/>
    </row>
    <row r="12" spans="1:17" ht="17.25" customHeight="1" x14ac:dyDescent="0.15">
      <c r="B12" s="83" t="s">
        <v>323</v>
      </c>
      <c r="C12" s="81"/>
      <c r="D12" s="81"/>
      <c r="E12" s="81"/>
      <c r="F12" s="81"/>
      <c r="G12" s="81"/>
      <c r="H12" s="81"/>
      <c r="I12" s="81"/>
      <c r="J12" s="81"/>
      <c r="K12" s="81"/>
      <c r="L12" s="81"/>
      <c r="M12" s="81"/>
      <c r="N12" s="81"/>
      <c r="O12" s="81"/>
      <c r="P12" s="82"/>
      <c r="Q12" s="81"/>
    </row>
    <row r="13" spans="1:17" ht="17.25" customHeight="1" x14ac:dyDescent="0.15">
      <c r="B13" s="286" t="s">
        <v>284</v>
      </c>
      <c r="C13" s="85"/>
      <c r="D13" s="85"/>
      <c r="E13" s="85"/>
      <c r="F13" s="85"/>
      <c r="G13" s="85"/>
      <c r="H13" s="85"/>
      <c r="I13" s="85"/>
      <c r="J13" s="85"/>
      <c r="K13" s="85"/>
      <c r="L13" s="85"/>
      <c r="M13" s="85"/>
      <c r="N13" s="85"/>
      <c r="O13" s="85"/>
      <c r="P13" s="86"/>
    </row>
    <row r="14" spans="1:17" ht="7.5" customHeight="1" x14ac:dyDescent="0.15">
      <c r="B14" s="144"/>
      <c r="C14" s="81"/>
      <c r="D14" s="81"/>
      <c r="E14" s="81"/>
      <c r="F14" s="81"/>
      <c r="G14" s="81"/>
      <c r="H14" s="81"/>
      <c r="I14" s="81"/>
      <c r="J14" s="81"/>
      <c r="K14" s="81"/>
      <c r="L14" s="81"/>
      <c r="M14" s="81"/>
      <c r="N14" s="81"/>
      <c r="O14" s="81"/>
      <c r="P14" s="81"/>
    </row>
    <row r="15" spans="1:17" ht="14.25" thickBot="1" x14ac:dyDescent="0.2">
      <c r="B15" s="142"/>
      <c r="C15" s="81"/>
      <c r="D15" s="81"/>
      <c r="E15" s="81"/>
      <c r="F15" s="81"/>
      <c r="G15" s="81"/>
      <c r="H15" s="81"/>
      <c r="I15" s="81"/>
      <c r="J15" s="81"/>
      <c r="K15" s="81"/>
      <c r="L15" s="81"/>
      <c r="M15" s="81"/>
      <c r="P15" s="149" t="s">
        <v>188</v>
      </c>
    </row>
    <row r="16" spans="1:17" ht="17.25" customHeight="1" x14ac:dyDescent="0.15">
      <c r="B16" s="508" t="s">
        <v>269</v>
      </c>
      <c r="C16" s="503" t="s">
        <v>295</v>
      </c>
      <c r="D16" s="503" t="s">
        <v>327</v>
      </c>
      <c r="E16" s="503" t="s">
        <v>302</v>
      </c>
      <c r="F16" s="503" t="s">
        <v>436</v>
      </c>
      <c r="G16" s="503" t="s">
        <v>301</v>
      </c>
      <c r="H16" s="503" t="s">
        <v>293</v>
      </c>
      <c r="I16" s="503" t="s">
        <v>292</v>
      </c>
      <c r="J16" s="503" t="s">
        <v>300</v>
      </c>
      <c r="K16" s="503" t="s">
        <v>289</v>
      </c>
      <c r="L16" s="507" t="s">
        <v>189</v>
      </c>
      <c r="M16" s="507"/>
      <c r="N16" s="507"/>
      <c r="O16" s="507" t="s">
        <v>89</v>
      </c>
      <c r="P16" s="505" t="s">
        <v>191</v>
      </c>
    </row>
    <row r="17" spans="2:16" ht="18.75" customHeight="1" x14ac:dyDescent="0.15">
      <c r="B17" s="509"/>
      <c r="C17" s="504"/>
      <c r="D17" s="510"/>
      <c r="E17" s="504"/>
      <c r="F17" s="504"/>
      <c r="G17" s="504"/>
      <c r="H17" s="504"/>
      <c r="I17" s="504"/>
      <c r="J17" s="504"/>
      <c r="K17" s="504"/>
      <c r="L17" s="332" t="s">
        <v>190</v>
      </c>
      <c r="M17" s="420" t="s">
        <v>310</v>
      </c>
      <c r="N17" s="334" t="s">
        <v>101</v>
      </c>
      <c r="O17" s="504"/>
      <c r="P17" s="506"/>
    </row>
    <row r="18" spans="2:16" s="90" customFormat="1" ht="21" customHeight="1" x14ac:dyDescent="0.15">
      <c r="B18" s="341" t="s">
        <v>199</v>
      </c>
      <c r="C18" s="136" t="s">
        <v>91</v>
      </c>
      <c r="D18" s="324">
        <f>(K18+M18)/J18</f>
        <v>1.5</v>
      </c>
      <c r="E18" s="95" t="s">
        <v>312</v>
      </c>
      <c r="F18" s="329">
        <v>36526</v>
      </c>
      <c r="G18" s="329">
        <v>39813</v>
      </c>
      <c r="H18" s="329">
        <v>41275</v>
      </c>
      <c r="I18" s="329">
        <v>41639</v>
      </c>
      <c r="J18" s="220">
        <v>1000</v>
      </c>
      <c r="K18" s="220">
        <v>0</v>
      </c>
      <c r="L18" s="220">
        <v>1000</v>
      </c>
      <c r="M18" s="220">
        <v>1500</v>
      </c>
      <c r="N18" s="99" t="s">
        <v>386</v>
      </c>
      <c r="O18" s="95" t="s">
        <v>92</v>
      </c>
      <c r="P18" s="288" t="s">
        <v>192</v>
      </c>
    </row>
    <row r="19" spans="2:16" s="90" customFormat="1" ht="21" customHeight="1" x14ac:dyDescent="0.15">
      <c r="B19" s="341" t="s">
        <v>51</v>
      </c>
      <c r="C19" s="136" t="s">
        <v>94</v>
      </c>
      <c r="D19" s="324">
        <f>(K19+M19)/J19</f>
        <v>1.75</v>
      </c>
      <c r="E19" s="95" t="s">
        <v>313</v>
      </c>
      <c r="F19" s="329">
        <f>F18</f>
        <v>36526</v>
      </c>
      <c r="G19" s="329">
        <f>G18</f>
        <v>39813</v>
      </c>
      <c r="H19" s="329">
        <v>40909</v>
      </c>
      <c r="I19" s="329">
        <v>41639</v>
      </c>
      <c r="J19" s="220">
        <v>4000</v>
      </c>
      <c r="K19" s="220">
        <v>3000</v>
      </c>
      <c r="L19" s="220">
        <v>2000</v>
      </c>
      <c r="M19" s="220">
        <v>4000</v>
      </c>
      <c r="N19" s="99" t="s">
        <v>308</v>
      </c>
      <c r="O19" s="95" t="s">
        <v>92</v>
      </c>
      <c r="P19" s="288" t="s">
        <v>193</v>
      </c>
    </row>
    <row r="20" spans="2:16" s="90" customFormat="1" ht="21" customHeight="1" x14ac:dyDescent="0.15">
      <c r="B20" s="341" t="s">
        <v>51</v>
      </c>
      <c r="C20" s="136" t="s">
        <v>96</v>
      </c>
      <c r="D20" s="324">
        <f>(K20+M20)/J20</f>
        <v>0.625</v>
      </c>
      <c r="E20" s="95" t="s">
        <v>314</v>
      </c>
      <c r="F20" s="329">
        <f t="shared" ref="F20:F33" si="0">F19</f>
        <v>36526</v>
      </c>
      <c r="G20" s="329">
        <f t="shared" ref="G20:G33" si="1">G19</f>
        <v>39813</v>
      </c>
      <c r="H20" s="329">
        <v>40544</v>
      </c>
      <c r="I20" s="329"/>
      <c r="J20" s="220">
        <v>4000</v>
      </c>
      <c r="K20" s="220">
        <v>2000</v>
      </c>
      <c r="L20" s="220">
        <v>2000</v>
      </c>
      <c r="M20" s="220">
        <v>500</v>
      </c>
      <c r="N20" s="99" t="s">
        <v>306</v>
      </c>
      <c r="O20" s="95" t="s">
        <v>194</v>
      </c>
      <c r="P20" s="288" t="s">
        <v>195</v>
      </c>
    </row>
    <row r="21" spans="2:16" s="90" customFormat="1" ht="21" customHeight="1" x14ac:dyDescent="0.15">
      <c r="B21" s="341" t="s">
        <v>51</v>
      </c>
      <c r="C21" s="136" t="s">
        <v>98</v>
      </c>
      <c r="D21" s="324">
        <f>(K21+M21)/J21</f>
        <v>2</v>
      </c>
      <c r="E21" s="95" t="s">
        <v>315</v>
      </c>
      <c r="F21" s="329">
        <f t="shared" si="0"/>
        <v>36526</v>
      </c>
      <c r="G21" s="329">
        <f t="shared" si="1"/>
        <v>39813</v>
      </c>
      <c r="H21" s="329">
        <v>40179</v>
      </c>
      <c r="I21" s="329"/>
      <c r="J21" s="220">
        <v>3000</v>
      </c>
      <c r="K21" s="220">
        <v>5000</v>
      </c>
      <c r="L21" s="220">
        <v>1000</v>
      </c>
      <c r="M21" s="220">
        <v>1000</v>
      </c>
      <c r="N21" s="99" t="s">
        <v>162</v>
      </c>
      <c r="O21" s="95" t="s">
        <v>196</v>
      </c>
      <c r="P21" s="288" t="s">
        <v>195</v>
      </c>
    </row>
    <row r="22" spans="2:16" s="90" customFormat="1" ht="21" customHeight="1" x14ac:dyDescent="0.15">
      <c r="B22" s="341" t="s">
        <v>51</v>
      </c>
      <c r="C22" s="136"/>
      <c r="D22" s="324"/>
      <c r="E22" s="95"/>
      <c r="F22" s="329">
        <f t="shared" si="0"/>
        <v>36526</v>
      </c>
      <c r="G22" s="329">
        <f t="shared" si="1"/>
        <v>39813</v>
      </c>
      <c r="H22" s="329"/>
      <c r="I22" s="329"/>
      <c r="J22" s="220"/>
      <c r="K22" s="220"/>
      <c r="L22" s="220"/>
      <c r="M22" s="220"/>
      <c r="N22" s="99"/>
      <c r="O22" s="95"/>
      <c r="P22" s="288"/>
    </row>
    <row r="23" spans="2:16" s="90" customFormat="1" ht="21" customHeight="1" x14ac:dyDescent="0.15">
      <c r="B23" s="341" t="s">
        <v>51</v>
      </c>
      <c r="C23" s="136"/>
      <c r="D23" s="324"/>
      <c r="E23" s="95"/>
      <c r="F23" s="329">
        <f t="shared" si="0"/>
        <v>36526</v>
      </c>
      <c r="G23" s="329">
        <f t="shared" si="1"/>
        <v>39813</v>
      </c>
      <c r="H23" s="329"/>
      <c r="I23" s="329"/>
      <c r="J23" s="220"/>
      <c r="K23" s="220"/>
      <c r="L23" s="220"/>
      <c r="M23" s="220"/>
      <c r="N23" s="99"/>
      <c r="O23" s="93"/>
      <c r="P23" s="342"/>
    </row>
    <row r="24" spans="2:16" s="90" customFormat="1" ht="21" customHeight="1" x14ac:dyDescent="0.15">
      <c r="B24" s="341" t="s">
        <v>51</v>
      </c>
      <c r="C24" s="136"/>
      <c r="D24" s="324"/>
      <c r="E24" s="95"/>
      <c r="F24" s="329">
        <f t="shared" si="0"/>
        <v>36526</v>
      </c>
      <c r="G24" s="329">
        <f t="shared" si="1"/>
        <v>39813</v>
      </c>
      <c r="H24" s="329"/>
      <c r="I24" s="329"/>
      <c r="J24" s="220"/>
      <c r="K24" s="220"/>
      <c r="L24" s="220"/>
      <c r="M24" s="220"/>
      <c r="N24" s="99"/>
      <c r="O24" s="93"/>
      <c r="P24" s="342"/>
    </row>
    <row r="25" spans="2:16" s="90" customFormat="1" ht="21" customHeight="1" x14ac:dyDescent="0.15">
      <c r="B25" s="341" t="s">
        <v>51</v>
      </c>
      <c r="C25" s="136"/>
      <c r="D25" s="324"/>
      <c r="E25" s="95"/>
      <c r="F25" s="329">
        <f t="shared" si="0"/>
        <v>36526</v>
      </c>
      <c r="G25" s="329">
        <f t="shared" si="1"/>
        <v>39813</v>
      </c>
      <c r="H25" s="329"/>
      <c r="I25" s="329"/>
      <c r="J25" s="220"/>
      <c r="K25" s="220"/>
      <c r="L25" s="220"/>
      <c r="M25" s="220"/>
      <c r="N25" s="99"/>
      <c r="O25" s="93"/>
      <c r="P25" s="342"/>
    </row>
    <row r="26" spans="2:16" s="103" customFormat="1" ht="21" customHeight="1" x14ac:dyDescent="0.15">
      <c r="B26" s="341" t="s">
        <v>51</v>
      </c>
      <c r="C26" s="136"/>
      <c r="D26" s="324"/>
      <c r="E26" s="95"/>
      <c r="F26" s="329">
        <f t="shared" si="0"/>
        <v>36526</v>
      </c>
      <c r="G26" s="329">
        <f t="shared" si="1"/>
        <v>39813</v>
      </c>
      <c r="H26" s="329"/>
      <c r="I26" s="329"/>
      <c r="J26" s="220"/>
      <c r="K26" s="220"/>
      <c r="L26" s="220"/>
      <c r="M26" s="220"/>
      <c r="N26" s="99"/>
      <c r="O26" s="330"/>
      <c r="P26" s="343"/>
    </row>
    <row r="27" spans="2:16" s="103" customFormat="1" ht="21" customHeight="1" x14ac:dyDescent="0.15">
      <c r="B27" s="341" t="s">
        <v>51</v>
      </c>
      <c r="C27" s="136"/>
      <c r="D27" s="324"/>
      <c r="E27" s="95"/>
      <c r="F27" s="329">
        <f t="shared" si="0"/>
        <v>36526</v>
      </c>
      <c r="G27" s="329">
        <f t="shared" si="1"/>
        <v>39813</v>
      </c>
      <c r="H27" s="329"/>
      <c r="I27" s="329"/>
      <c r="J27" s="220"/>
      <c r="K27" s="220"/>
      <c r="L27" s="220"/>
      <c r="M27" s="220"/>
      <c r="N27" s="99"/>
      <c r="O27" s="330"/>
      <c r="P27" s="343"/>
    </row>
    <row r="28" spans="2:16" s="103" customFormat="1" ht="21" customHeight="1" x14ac:dyDescent="0.15">
      <c r="B28" s="341" t="s">
        <v>51</v>
      </c>
      <c r="C28" s="136"/>
      <c r="D28" s="324"/>
      <c r="E28" s="95"/>
      <c r="F28" s="329">
        <f t="shared" si="0"/>
        <v>36526</v>
      </c>
      <c r="G28" s="329">
        <f t="shared" si="1"/>
        <v>39813</v>
      </c>
      <c r="H28" s="329"/>
      <c r="I28" s="329"/>
      <c r="J28" s="220"/>
      <c r="K28" s="220"/>
      <c r="L28" s="220"/>
      <c r="M28" s="220"/>
      <c r="N28" s="99"/>
      <c r="O28" s="330"/>
      <c r="P28" s="343"/>
    </row>
    <row r="29" spans="2:16" s="103" customFormat="1" ht="21" customHeight="1" x14ac:dyDescent="0.15">
      <c r="B29" s="341" t="s">
        <v>51</v>
      </c>
      <c r="C29" s="136"/>
      <c r="D29" s="324"/>
      <c r="E29" s="95"/>
      <c r="F29" s="329">
        <f t="shared" si="0"/>
        <v>36526</v>
      </c>
      <c r="G29" s="329">
        <f t="shared" si="1"/>
        <v>39813</v>
      </c>
      <c r="H29" s="329"/>
      <c r="I29" s="329"/>
      <c r="J29" s="220"/>
      <c r="K29" s="220"/>
      <c r="L29" s="220"/>
      <c r="M29" s="220"/>
      <c r="N29" s="99"/>
      <c r="O29" s="330"/>
      <c r="P29" s="343"/>
    </row>
    <row r="30" spans="2:16" s="103" customFormat="1" ht="21" customHeight="1" x14ac:dyDescent="0.15">
      <c r="B30" s="341" t="s">
        <v>51</v>
      </c>
      <c r="C30" s="136"/>
      <c r="D30" s="324"/>
      <c r="E30" s="95"/>
      <c r="F30" s="329">
        <f t="shared" si="0"/>
        <v>36526</v>
      </c>
      <c r="G30" s="329">
        <f t="shared" si="1"/>
        <v>39813</v>
      </c>
      <c r="H30" s="329"/>
      <c r="I30" s="329"/>
      <c r="J30" s="220"/>
      <c r="K30" s="220"/>
      <c r="L30" s="220"/>
      <c r="M30" s="220"/>
      <c r="N30" s="99"/>
      <c r="O30" s="330"/>
      <c r="P30" s="343"/>
    </row>
    <row r="31" spans="2:16" s="103" customFormat="1" ht="21" customHeight="1" x14ac:dyDescent="0.15">
      <c r="B31" s="341" t="s">
        <v>51</v>
      </c>
      <c r="C31" s="136"/>
      <c r="D31" s="324"/>
      <c r="E31" s="95"/>
      <c r="F31" s="329">
        <f t="shared" si="0"/>
        <v>36526</v>
      </c>
      <c r="G31" s="329">
        <f t="shared" si="1"/>
        <v>39813</v>
      </c>
      <c r="H31" s="329"/>
      <c r="I31" s="329"/>
      <c r="J31" s="220"/>
      <c r="K31" s="220"/>
      <c r="L31" s="220"/>
      <c r="M31" s="220"/>
      <c r="N31" s="99"/>
      <c r="O31" s="330"/>
      <c r="P31" s="343"/>
    </row>
    <row r="32" spans="2:16" s="103" customFormat="1" ht="21" customHeight="1" x14ac:dyDescent="0.15">
      <c r="B32" s="341" t="s">
        <v>51</v>
      </c>
      <c r="C32" s="136"/>
      <c r="D32" s="324"/>
      <c r="E32" s="95"/>
      <c r="F32" s="329">
        <f t="shared" si="0"/>
        <v>36526</v>
      </c>
      <c r="G32" s="329">
        <f t="shared" si="1"/>
        <v>39813</v>
      </c>
      <c r="H32" s="329"/>
      <c r="I32" s="329"/>
      <c r="J32" s="220"/>
      <c r="K32" s="220"/>
      <c r="L32" s="220"/>
      <c r="M32" s="220"/>
      <c r="N32" s="99"/>
      <c r="O32" s="330"/>
      <c r="P32" s="343"/>
    </row>
    <row r="33" spans="2:16" s="103" customFormat="1" ht="21" customHeight="1" x14ac:dyDescent="0.15">
      <c r="B33" s="344" t="s">
        <v>51</v>
      </c>
      <c r="C33" s="138"/>
      <c r="D33" s="336"/>
      <c r="E33" s="139"/>
      <c r="F33" s="335">
        <f t="shared" si="0"/>
        <v>36526</v>
      </c>
      <c r="G33" s="335">
        <f t="shared" si="1"/>
        <v>39813</v>
      </c>
      <c r="H33" s="335"/>
      <c r="I33" s="335"/>
      <c r="J33" s="337"/>
      <c r="K33" s="337"/>
      <c r="L33" s="337"/>
      <c r="M33" s="337"/>
      <c r="N33" s="143"/>
      <c r="O33" s="331"/>
      <c r="P33" s="345"/>
    </row>
    <row r="34" spans="2:16" s="103" customFormat="1" ht="24" customHeight="1" thickBot="1" x14ac:dyDescent="0.2">
      <c r="B34" s="346"/>
      <c r="C34" s="347"/>
      <c r="D34" s="348">
        <f>(K34+M34)/J34</f>
        <v>1.4166666666666667</v>
      </c>
      <c r="E34" s="347"/>
      <c r="F34" s="347"/>
      <c r="G34" s="347"/>
      <c r="H34" s="347"/>
      <c r="I34" s="347"/>
      <c r="J34" s="349">
        <f>SUM(J18:J33)</f>
        <v>12000</v>
      </c>
      <c r="K34" s="349">
        <f>SUM(K18:K33)</f>
        <v>10000</v>
      </c>
      <c r="L34" s="349">
        <f>SUM(L18:L33)</f>
        <v>6000</v>
      </c>
      <c r="M34" s="349">
        <f>SUM(M18:M33)</f>
        <v>7000</v>
      </c>
      <c r="N34" s="347"/>
      <c r="O34" s="347"/>
      <c r="P34" s="350"/>
    </row>
    <row r="35" spans="2:16" s="103" customFormat="1" x14ac:dyDescent="0.15"/>
    <row r="36" spans="2:16" s="103" customFormat="1" ht="14.25" thickBot="1" x14ac:dyDescent="0.2">
      <c r="P36" s="149" t="s">
        <v>188</v>
      </c>
    </row>
    <row r="37" spans="2:16" ht="17.25" customHeight="1" x14ac:dyDescent="0.15">
      <c r="B37" s="508" t="s">
        <v>269</v>
      </c>
      <c r="C37" s="503" t="s">
        <v>295</v>
      </c>
      <c r="D37" s="503" t="s">
        <v>327</v>
      </c>
      <c r="E37" s="503" t="s">
        <v>302</v>
      </c>
      <c r="F37" s="503" t="s">
        <v>267</v>
      </c>
      <c r="G37" s="503" t="s">
        <v>301</v>
      </c>
      <c r="H37" s="503" t="s">
        <v>293</v>
      </c>
      <c r="I37" s="503" t="s">
        <v>292</v>
      </c>
      <c r="J37" s="503" t="s">
        <v>300</v>
      </c>
      <c r="K37" s="503" t="s">
        <v>289</v>
      </c>
      <c r="L37" s="507" t="s">
        <v>189</v>
      </c>
      <c r="M37" s="507"/>
      <c r="N37" s="507"/>
      <c r="O37" s="507" t="s">
        <v>89</v>
      </c>
      <c r="P37" s="505" t="s">
        <v>90</v>
      </c>
    </row>
    <row r="38" spans="2:16" ht="18.75" customHeight="1" x14ac:dyDescent="0.15">
      <c r="B38" s="509"/>
      <c r="C38" s="504"/>
      <c r="D38" s="510"/>
      <c r="E38" s="504"/>
      <c r="F38" s="504"/>
      <c r="G38" s="504"/>
      <c r="H38" s="504"/>
      <c r="I38" s="504"/>
      <c r="J38" s="504"/>
      <c r="K38" s="504"/>
      <c r="L38" s="332" t="s">
        <v>190</v>
      </c>
      <c r="M38" s="333" t="s">
        <v>310</v>
      </c>
      <c r="N38" s="334" t="s">
        <v>88</v>
      </c>
      <c r="O38" s="504"/>
      <c r="P38" s="506"/>
    </row>
    <row r="39" spans="2:16" s="90" customFormat="1" ht="21" customHeight="1" x14ac:dyDescent="0.15">
      <c r="B39" s="341" t="s">
        <v>303</v>
      </c>
      <c r="C39" s="136" t="s">
        <v>91</v>
      </c>
      <c r="D39" s="324">
        <f>(K39+M39)/J39</f>
        <v>1.5</v>
      </c>
      <c r="E39" s="95" t="s">
        <v>312</v>
      </c>
      <c r="F39" s="329">
        <v>36526</v>
      </c>
      <c r="G39" s="329">
        <v>39813</v>
      </c>
      <c r="H39" s="329">
        <v>41275</v>
      </c>
      <c r="I39" s="329">
        <v>41639</v>
      </c>
      <c r="J39" s="220">
        <v>1000</v>
      </c>
      <c r="K39" s="220">
        <v>0</v>
      </c>
      <c r="L39" s="220">
        <v>1000</v>
      </c>
      <c r="M39" s="220">
        <v>1500</v>
      </c>
      <c r="N39" s="99" t="s">
        <v>385</v>
      </c>
      <c r="O39" s="95" t="s">
        <v>92</v>
      </c>
      <c r="P39" s="288" t="s">
        <v>93</v>
      </c>
    </row>
    <row r="40" spans="2:16" s="90" customFormat="1" ht="21" customHeight="1" x14ac:dyDescent="0.15">
      <c r="B40" s="341" t="s">
        <v>59</v>
      </c>
      <c r="C40" s="136" t="s">
        <v>94</v>
      </c>
      <c r="D40" s="324">
        <f>(K40+M40)/J40</f>
        <v>1.75</v>
      </c>
      <c r="E40" s="95" t="s">
        <v>313</v>
      </c>
      <c r="F40" s="329">
        <f>F39</f>
        <v>36526</v>
      </c>
      <c r="G40" s="329">
        <f>G39</f>
        <v>39813</v>
      </c>
      <c r="H40" s="329">
        <v>40909</v>
      </c>
      <c r="I40" s="329">
        <v>41639</v>
      </c>
      <c r="J40" s="220">
        <v>4000</v>
      </c>
      <c r="K40" s="220">
        <v>3000</v>
      </c>
      <c r="L40" s="220">
        <v>2000</v>
      </c>
      <c r="M40" s="220">
        <v>4000</v>
      </c>
      <c r="N40" s="99" t="s">
        <v>308</v>
      </c>
      <c r="O40" s="95" t="s">
        <v>92</v>
      </c>
      <c r="P40" s="288" t="s">
        <v>95</v>
      </c>
    </row>
    <row r="41" spans="2:16" s="90" customFormat="1" ht="21" customHeight="1" x14ac:dyDescent="0.15">
      <c r="B41" s="341" t="s">
        <v>59</v>
      </c>
      <c r="C41" s="136" t="s">
        <v>96</v>
      </c>
      <c r="D41" s="324">
        <f>(K41+M41)/J41</f>
        <v>0.625</v>
      </c>
      <c r="E41" s="95" t="s">
        <v>314</v>
      </c>
      <c r="F41" s="329">
        <f t="shared" ref="F41:F54" si="2">F40</f>
        <v>36526</v>
      </c>
      <c r="G41" s="329">
        <f t="shared" ref="G41:G54" si="3">G40</f>
        <v>39813</v>
      </c>
      <c r="H41" s="329">
        <v>40544</v>
      </c>
      <c r="I41" s="329">
        <v>41639</v>
      </c>
      <c r="J41" s="220">
        <v>4000</v>
      </c>
      <c r="K41" s="220">
        <v>2000</v>
      </c>
      <c r="L41" s="220">
        <v>2000</v>
      </c>
      <c r="M41" s="220">
        <v>500</v>
      </c>
      <c r="N41" s="99" t="s">
        <v>306</v>
      </c>
      <c r="O41" s="95" t="s">
        <v>97</v>
      </c>
      <c r="P41" s="288" t="s">
        <v>123</v>
      </c>
    </row>
    <row r="42" spans="2:16" s="90" customFormat="1" ht="21" customHeight="1" x14ac:dyDescent="0.15">
      <c r="B42" s="341" t="s">
        <v>59</v>
      </c>
      <c r="C42" s="136" t="s">
        <v>98</v>
      </c>
      <c r="D42" s="324">
        <f>(K42+M42)/J42</f>
        <v>2</v>
      </c>
      <c r="E42" s="95" t="s">
        <v>315</v>
      </c>
      <c r="F42" s="329">
        <f t="shared" si="2"/>
        <v>36526</v>
      </c>
      <c r="G42" s="329">
        <f t="shared" si="3"/>
        <v>39813</v>
      </c>
      <c r="H42" s="329">
        <v>40179</v>
      </c>
      <c r="I42" s="329"/>
      <c r="J42" s="220">
        <v>3000</v>
      </c>
      <c r="K42" s="220">
        <v>5000</v>
      </c>
      <c r="L42" s="220">
        <v>1000</v>
      </c>
      <c r="M42" s="220">
        <v>1000</v>
      </c>
      <c r="N42" s="99" t="s">
        <v>162</v>
      </c>
      <c r="O42" s="95" t="s">
        <v>99</v>
      </c>
      <c r="P42" s="288" t="s">
        <v>123</v>
      </c>
    </row>
    <row r="43" spans="2:16" s="90" customFormat="1" ht="21" customHeight="1" x14ac:dyDescent="0.15">
      <c r="B43" s="341" t="s">
        <v>59</v>
      </c>
      <c r="C43" s="136"/>
      <c r="D43" s="324"/>
      <c r="E43" s="95"/>
      <c r="F43" s="329">
        <f t="shared" si="2"/>
        <v>36526</v>
      </c>
      <c r="G43" s="329">
        <f t="shared" si="3"/>
        <v>39813</v>
      </c>
      <c r="H43" s="329"/>
      <c r="I43" s="329"/>
      <c r="J43" s="220"/>
      <c r="K43" s="220"/>
      <c r="L43" s="220"/>
      <c r="M43" s="220"/>
      <c r="N43" s="99"/>
      <c r="O43" s="95"/>
      <c r="P43" s="288"/>
    </row>
    <row r="44" spans="2:16" s="90" customFormat="1" ht="21" customHeight="1" x14ac:dyDescent="0.15">
      <c r="B44" s="341" t="s">
        <v>59</v>
      </c>
      <c r="C44" s="136"/>
      <c r="D44" s="324"/>
      <c r="E44" s="95"/>
      <c r="F44" s="329">
        <f t="shared" si="2"/>
        <v>36526</v>
      </c>
      <c r="G44" s="329">
        <f t="shared" si="3"/>
        <v>39813</v>
      </c>
      <c r="H44" s="329"/>
      <c r="I44" s="329"/>
      <c r="J44" s="220"/>
      <c r="K44" s="220"/>
      <c r="L44" s="220"/>
      <c r="M44" s="220"/>
      <c r="N44" s="99"/>
      <c r="O44" s="93"/>
      <c r="P44" s="342"/>
    </row>
    <row r="45" spans="2:16" s="90" customFormat="1" ht="21" customHeight="1" x14ac:dyDescent="0.15">
      <c r="B45" s="341" t="s">
        <v>59</v>
      </c>
      <c r="C45" s="136"/>
      <c r="D45" s="324"/>
      <c r="E45" s="95"/>
      <c r="F45" s="329">
        <f t="shared" si="2"/>
        <v>36526</v>
      </c>
      <c r="G45" s="329">
        <f t="shared" si="3"/>
        <v>39813</v>
      </c>
      <c r="H45" s="329"/>
      <c r="I45" s="329"/>
      <c r="J45" s="220"/>
      <c r="K45" s="220"/>
      <c r="L45" s="220"/>
      <c r="M45" s="220"/>
      <c r="N45" s="99"/>
      <c r="O45" s="93"/>
      <c r="P45" s="342"/>
    </row>
    <row r="46" spans="2:16" s="90" customFormat="1" ht="21" customHeight="1" x14ac:dyDescent="0.15">
      <c r="B46" s="341" t="s">
        <v>59</v>
      </c>
      <c r="C46" s="136"/>
      <c r="D46" s="324"/>
      <c r="E46" s="95"/>
      <c r="F46" s="329">
        <f t="shared" si="2"/>
        <v>36526</v>
      </c>
      <c r="G46" s="329">
        <f t="shared" si="3"/>
        <v>39813</v>
      </c>
      <c r="H46" s="329"/>
      <c r="I46" s="329"/>
      <c r="J46" s="220"/>
      <c r="K46" s="220"/>
      <c r="L46" s="220"/>
      <c r="M46" s="220"/>
      <c r="N46" s="99"/>
      <c r="O46" s="93"/>
      <c r="P46" s="342"/>
    </row>
    <row r="47" spans="2:16" s="103" customFormat="1" ht="21" customHeight="1" x14ac:dyDescent="0.15">
      <c r="B47" s="341" t="s">
        <v>59</v>
      </c>
      <c r="C47" s="136"/>
      <c r="D47" s="324"/>
      <c r="E47" s="95"/>
      <c r="F47" s="329">
        <f t="shared" si="2"/>
        <v>36526</v>
      </c>
      <c r="G47" s="329">
        <f t="shared" si="3"/>
        <v>39813</v>
      </c>
      <c r="H47" s="329"/>
      <c r="I47" s="329"/>
      <c r="J47" s="220"/>
      <c r="K47" s="220"/>
      <c r="L47" s="220"/>
      <c r="M47" s="220"/>
      <c r="N47" s="99"/>
      <c r="O47" s="330"/>
      <c r="P47" s="343"/>
    </row>
    <row r="48" spans="2:16" s="103" customFormat="1" ht="21" customHeight="1" x14ac:dyDescent="0.15">
      <c r="B48" s="341" t="s">
        <v>59</v>
      </c>
      <c r="C48" s="136"/>
      <c r="D48" s="324"/>
      <c r="E48" s="95"/>
      <c r="F48" s="329">
        <f t="shared" si="2"/>
        <v>36526</v>
      </c>
      <c r="G48" s="329">
        <f t="shared" si="3"/>
        <v>39813</v>
      </c>
      <c r="H48" s="329"/>
      <c r="I48" s="329"/>
      <c r="J48" s="220"/>
      <c r="K48" s="220"/>
      <c r="L48" s="220"/>
      <c r="M48" s="220"/>
      <c r="N48" s="99"/>
      <c r="O48" s="330"/>
      <c r="P48" s="343"/>
    </row>
    <row r="49" spans="2:16" s="103" customFormat="1" ht="21" customHeight="1" x14ac:dyDescent="0.15">
      <c r="B49" s="341" t="s">
        <v>59</v>
      </c>
      <c r="C49" s="136"/>
      <c r="D49" s="324"/>
      <c r="E49" s="95"/>
      <c r="F49" s="329">
        <f t="shared" si="2"/>
        <v>36526</v>
      </c>
      <c r="G49" s="329">
        <f t="shared" si="3"/>
        <v>39813</v>
      </c>
      <c r="H49" s="329"/>
      <c r="I49" s="329"/>
      <c r="J49" s="220"/>
      <c r="K49" s="220"/>
      <c r="L49" s="220"/>
      <c r="M49" s="220"/>
      <c r="N49" s="99"/>
      <c r="O49" s="330"/>
      <c r="P49" s="343"/>
    </row>
    <row r="50" spans="2:16" s="103" customFormat="1" ht="21" customHeight="1" x14ac:dyDescent="0.15">
      <c r="B50" s="341" t="s">
        <v>59</v>
      </c>
      <c r="C50" s="136"/>
      <c r="D50" s="324"/>
      <c r="E50" s="95"/>
      <c r="F50" s="329">
        <f t="shared" si="2"/>
        <v>36526</v>
      </c>
      <c r="G50" s="329">
        <f t="shared" si="3"/>
        <v>39813</v>
      </c>
      <c r="H50" s="329"/>
      <c r="I50" s="329"/>
      <c r="J50" s="220"/>
      <c r="K50" s="220"/>
      <c r="L50" s="220"/>
      <c r="M50" s="220"/>
      <c r="N50" s="99"/>
      <c r="O50" s="330"/>
      <c r="P50" s="343"/>
    </row>
    <row r="51" spans="2:16" s="103" customFormat="1" ht="21" customHeight="1" x14ac:dyDescent="0.15">
      <c r="B51" s="341" t="s">
        <v>59</v>
      </c>
      <c r="C51" s="136"/>
      <c r="D51" s="324"/>
      <c r="E51" s="95"/>
      <c r="F51" s="329">
        <f t="shared" si="2"/>
        <v>36526</v>
      </c>
      <c r="G51" s="329">
        <f t="shared" si="3"/>
        <v>39813</v>
      </c>
      <c r="H51" s="329"/>
      <c r="I51" s="329"/>
      <c r="J51" s="220"/>
      <c r="K51" s="220"/>
      <c r="L51" s="220"/>
      <c r="M51" s="220"/>
      <c r="N51" s="99"/>
      <c r="O51" s="330"/>
      <c r="P51" s="343"/>
    </row>
    <row r="52" spans="2:16" s="103" customFormat="1" ht="21" customHeight="1" x14ac:dyDescent="0.15">
      <c r="B52" s="341" t="s">
        <v>59</v>
      </c>
      <c r="C52" s="136"/>
      <c r="D52" s="324"/>
      <c r="E52" s="95"/>
      <c r="F52" s="329">
        <f t="shared" si="2"/>
        <v>36526</v>
      </c>
      <c r="G52" s="329">
        <f t="shared" si="3"/>
        <v>39813</v>
      </c>
      <c r="H52" s="329"/>
      <c r="I52" s="329"/>
      <c r="J52" s="220"/>
      <c r="K52" s="220"/>
      <c r="L52" s="220"/>
      <c r="M52" s="220"/>
      <c r="N52" s="99"/>
      <c r="O52" s="330"/>
      <c r="P52" s="343"/>
    </row>
    <row r="53" spans="2:16" s="103" customFormat="1" ht="21" customHeight="1" x14ac:dyDescent="0.15">
      <c r="B53" s="341" t="s">
        <v>59</v>
      </c>
      <c r="C53" s="136"/>
      <c r="D53" s="324"/>
      <c r="E53" s="95"/>
      <c r="F53" s="329">
        <f t="shared" si="2"/>
        <v>36526</v>
      </c>
      <c r="G53" s="329">
        <f t="shared" si="3"/>
        <v>39813</v>
      </c>
      <c r="H53" s="329"/>
      <c r="I53" s="329"/>
      <c r="J53" s="220"/>
      <c r="K53" s="220"/>
      <c r="L53" s="220"/>
      <c r="M53" s="220"/>
      <c r="N53" s="99"/>
      <c r="O53" s="330"/>
      <c r="P53" s="343"/>
    </row>
    <row r="54" spans="2:16" s="103" customFormat="1" ht="21" customHeight="1" x14ac:dyDescent="0.15">
      <c r="B54" s="344" t="s">
        <v>59</v>
      </c>
      <c r="C54" s="138"/>
      <c r="D54" s="336"/>
      <c r="E54" s="139"/>
      <c r="F54" s="335">
        <f t="shared" si="2"/>
        <v>36526</v>
      </c>
      <c r="G54" s="335">
        <f t="shared" si="3"/>
        <v>39813</v>
      </c>
      <c r="H54" s="335"/>
      <c r="I54" s="335"/>
      <c r="J54" s="337"/>
      <c r="K54" s="337"/>
      <c r="L54" s="337"/>
      <c r="M54" s="337"/>
      <c r="N54" s="143"/>
      <c r="O54" s="331"/>
      <c r="P54" s="345"/>
    </row>
    <row r="55" spans="2:16" s="103" customFormat="1" ht="24" customHeight="1" thickBot="1" x14ac:dyDescent="0.2">
      <c r="B55" s="346"/>
      <c r="C55" s="347"/>
      <c r="D55" s="348">
        <f>(K55+M55)/J55</f>
        <v>1.4166666666666667</v>
      </c>
      <c r="E55" s="347"/>
      <c r="F55" s="347"/>
      <c r="G55" s="347"/>
      <c r="H55" s="347"/>
      <c r="I55" s="347"/>
      <c r="J55" s="349">
        <f>SUM(J39:J54)</f>
        <v>12000</v>
      </c>
      <c r="K55" s="349">
        <f>SUM(K39:K54)</f>
        <v>10000</v>
      </c>
      <c r="L55" s="349">
        <f>SUM(L39:L54)</f>
        <v>6000</v>
      </c>
      <c r="M55" s="349">
        <f>SUM(M39:M54)</f>
        <v>7000</v>
      </c>
      <c r="N55" s="347"/>
      <c r="O55" s="347"/>
      <c r="P55" s="350"/>
    </row>
    <row r="57" spans="2:16" ht="14.25" thickBot="1" x14ac:dyDescent="0.2">
      <c r="P57" s="149" t="s">
        <v>188</v>
      </c>
    </row>
    <row r="58" spans="2:16" ht="17.25" customHeight="1" x14ac:dyDescent="0.15">
      <c r="B58" s="508" t="s">
        <v>269</v>
      </c>
      <c r="C58" s="503" t="s">
        <v>295</v>
      </c>
      <c r="D58" s="503" t="s">
        <v>327</v>
      </c>
      <c r="E58" s="503" t="s">
        <v>302</v>
      </c>
      <c r="F58" s="503" t="s">
        <v>267</v>
      </c>
      <c r="G58" s="503" t="s">
        <v>301</v>
      </c>
      <c r="H58" s="503" t="s">
        <v>293</v>
      </c>
      <c r="I58" s="503" t="s">
        <v>292</v>
      </c>
      <c r="J58" s="503" t="s">
        <v>300</v>
      </c>
      <c r="K58" s="503" t="s">
        <v>289</v>
      </c>
      <c r="L58" s="507" t="s">
        <v>189</v>
      </c>
      <c r="M58" s="507"/>
      <c r="N58" s="507"/>
      <c r="O58" s="507" t="s">
        <v>89</v>
      </c>
      <c r="P58" s="505" t="s">
        <v>90</v>
      </c>
    </row>
    <row r="59" spans="2:16" ht="18.75" customHeight="1" x14ac:dyDescent="0.15">
      <c r="B59" s="509"/>
      <c r="C59" s="504"/>
      <c r="D59" s="510"/>
      <c r="E59" s="504"/>
      <c r="F59" s="504"/>
      <c r="G59" s="504"/>
      <c r="H59" s="504"/>
      <c r="I59" s="504"/>
      <c r="J59" s="504"/>
      <c r="K59" s="504"/>
      <c r="L59" s="332" t="s">
        <v>190</v>
      </c>
      <c r="M59" s="333" t="s">
        <v>310</v>
      </c>
      <c r="N59" s="334" t="s">
        <v>88</v>
      </c>
      <c r="O59" s="504"/>
      <c r="P59" s="506"/>
    </row>
    <row r="60" spans="2:16" s="90" customFormat="1" ht="21" customHeight="1" x14ac:dyDescent="0.15">
      <c r="B60" s="341" t="s">
        <v>137</v>
      </c>
      <c r="C60" s="136" t="s">
        <v>91</v>
      </c>
      <c r="D60" s="324">
        <f>(K60+M60)/J60</f>
        <v>1.5</v>
      </c>
      <c r="E60" s="95" t="s">
        <v>312</v>
      </c>
      <c r="F60" s="329">
        <v>36526</v>
      </c>
      <c r="G60" s="329">
        <v>39813</v>
      </c>
      <c r="H60" s="329">
        <v>41275</v>
      </c>
      <c r="I60" s="329">
        <v>41639</v>
      </c>
      <c r="J60" s="220">
        <v>1000</v>
      </c>
      <c r="K60" s="220">
        <v>0</v>
      </c>
      <c r="L60" s="220">
        <v>1000</v>
      </c>
      <c r="M60" s="220">
        <v>1500</v>
      </c>
      <c r="N60" s="99" t="s">
        <v>385</v>
      </c>
      <c r="O60" s="95" t="s">
        <v>92</v>
      </c>
      <c r="P60" s="288" t="s">
        <v>93</v>
      </c>
    </row>
    <row r="61" spans="2:16" s="90" customFormat="1" ht="21" customHeight="1" x14ac:dyDescent="0.15">
      <c r="B61" s="341" t="s">
        <v>60</v>
      </c>
      <c r="C61" s="136" t="s">
        <v>94</v>
      </c>
      <c r="D61" s="324">
        <f>(K61+M61)/J61</f>
        <v>1.75</v>
      </c>
      <c r="E61" s="95" t="s">
        <v>313</v>
      </c>
      <c r="F61" s="329">
        <f>F60</f>
        <v>36526</v>
      </c>
      <c r="G61" s="329">
        <f>G60</f>
        <v>39813</v>
      </c>
      <c r="H61" s="329">
        <v>40909</v>
      </c>
      <c r="I61" s="329">
        <v>41639</v>
      </c>
      <c r="J61" s="220">
        <v>4000</v>
      </c>
      <c r="K61" s="220">
        <v>3000</v>
      </c>
      <c r="L61" s="220">
        <v>2000</v>
      </c>
      <c r="M61" s="220">
        <v>4000</v>
      </c>
      <c r="N61" s="99" t="s">
        <v>308</v>
      </c>
      <c r="O61" s="95" t="s">
        <v>92</v>
      </c>
      <c r="P61" s="288" t="s">
        <v>95</v>
      </c>
    </row>
    <row r="62" spans="2:16" s="90" customFormat="1" ht="21" customHeight="1" x14ac:dyDescent="0.15">
      <c r="B62" s="341" t="s">
        <v>60</v>
      </c>
      <c r="C62" s="136" t="s">
        <v>96</v>
      </c>
      <c r="D62" s="324">
        <f>(K62+M62)/J62</f>
        <v>0.625</v>
      </c>
      <c r="E62" s="95" t="s">
        <v>314</v>
      </c>
      <c r="F62" s="329">
        <f t="shared" ref="F62" si="4">F61</f>
        <v>36526</v>
      </c>
      <c r="G62" s="329">
        <f t="shared" ref="G62" si="5">G61</f>
        <v>39813</v>
      </c>
      <c r="H62" s="329">
        <v>40544</v>
      </c>
      <c r="I62" s="329">
        <v>41639</v>
      </c>
      <c r="J62" s="220">
        <v>4000</v>
      </c>
      <c r="K62" s="220">
        <v>2000</v>
      </c>
      <c r="L62" s="220">
        <v>2000</v>
      </c>
      <c r="M62" s="220">
        <v>500</v>
      </c>
      <c r="N62" s="99" t="s">
        <v>306</v>
      </c>
      <c r="O62" s="95" t="s">
        <v>97</v>
      </c>
      <c r="P62" s="288" t="s">
        <v>123</v>
      </c>
    </row>
    <row r="63" spans="2:16" s="90" customFormat="1" ht="21" customHeight="1" x14ac:dyDescent="0.15">
      <c r="B63" s="341" t="s">
        <v>60</v>
      </c>
      <c r="C63" s="136" t="s">
        <v>98</v>
      </c>
      <c r="D63" s="324">
        <f>(K63+M63)/J63</f>
        <v>2</v>
      </c>
      <c r="E63" s="95" t="s">
        <v>315</v>
      </c>
      <c r="F63" s="329">
        <f t="shared" ref="F63:F75" si="6">F62</f>
        <v>36526</v>
      </c>
      <c r="G63" s="329">
        <f t="shared" ref="G63:G75" si="7">G62</f>
        <v>39813</v>
      </c>
      <c r="H63" s="329">
        <v>40179</v>
      </c>
      <c r="I63" s="329"/>
      <c r="J63" s="220">
        <v>3000</v>
      </c>
      <c r="K63" s="220">
        <v>5000</v>
      </c>
      <c r="L63" s="220">
        <v>1000</v>
      </c>
      <c r="M63" s="220">
        <v>1000</v>
      </c>
      <c r="N63" s="99" t="s">
        <v>162</v>
      </c>
      <c r="O63" s="95" t="s">
        <v>99</v>
      </c>
      <c r="P63" s="288" t="s">
        <v>123</v>
      </c>
    </row>
    <row r="64" spans="2:16" s="90" customFormat="1" ht="21" customHeight="1" x14ac:dyDescent="0.15">
      <c r="B64" s="341" t="s">
        <v>60</v>
      </c>
      <c r="C64" s="136"/>
      <c r="D64" s="324"/>
      <c r="E64" s="95"/>
      <c r="F64" s="329">
        <f t="shared" si="6"/>
        <v>36526</v>
      </c>
      <c r="G64" s="329">
        <f t="shared" si="7"/>
        <v>39813</v>
      </c>
      <c r="H64" s="329"/>
      <c r="I64" s="329"/>
      <c r="J64" s="220"/>
      <c r="K64" s="220"/>
      <c r="L64" s="220"/>
      <c r="M64" s="220"/>
      <c r="N64" s="99"/>
      <c r="O64" s="95"/>
      <c r="P64" s="288"/>
    </row>
    <row r="65" spans="2:16" s="90" customFormat="1" ht="21" customHeight="1" x14ac:dyDescent="0.15">
      <c r="B65" s="341" t="s">
        <v>60</v>
      </c>
      <c r="C65" s="136"/>
      <c r="D65" s="324"/>
      <c r="E65" s="95"/>
      <c r="F65" s="329">
        <f t="shared" si="6"/>
        <v>36526</v>
      </c>
      <c r="G65" s="329">
        <f t="shared" si="7"/>
        <v>39813</v>
      </c>
      <c r="H65" s="329"/>
      <c r="I65" s="329"/>
      <c r="J65" s="220"/>
      <c r="K65" s="220"/>
      <c r="L65" s="220"/>
      <c r="M65" s="220"/>
      <c r="N65" s="99"/>
      <c r="O65" s="93"/>
      <c r="P65" s="342"/>
    </row>
    <row r="66" spans="2:16" s="90" customFormat="1" ht="21" customHeight="1" x14ac:dyDescent="0.15">
      <c r="B66" s="341" t="s">
        <v>60</v>
      </c>
      <c r="C66" s="136"/>
      <c r="D66" s="324"/>
      <c r="E66" s="95"/>
      <c r="F66" s="329">
        <f t="shared" si="6"/>
        <v>36526</v>
      </c>
      <c r="G66" s="329">
        <f t="shared" si="7"/>
        <v>39813</v>
      </c>
      <c r="H66" s="329"/>
      <c r="I66" s="329"/>
      <c r="J66" s="220"/>
      <c r="K66" s="220"/>
      <c r="L66" s="220"/>
      <c r="M66" s="220"/>
      <c r="N66" s="99"/>
      <c r="O66" s="93"/>
      <c r="P66" s="342"/>
    </row>
    <row r="67" spans="2:16" s="90" customFormat="1" ht="21" customHeight="1" x14ac:dyDescent="0.15">
      <c r="B67" s="341" t="s">
        <v>60</v>
      </c>
      <c r="C67" s="136"/>
      <c r="D67" s="324"/>
      <c r="E67" s="95"/>
      <c r="F67" s="329">
        <f t="shared" si="6"/>
        <v>36526</v>
      </c>
      <c r="G67" s="329">
        <f t="shared" si="7"/>
        <v>39813</v>
      </c>
      <c r="H67" s="329"/>
      <c r="I67" s="329"/>
      <c r="J67" s="220"/>
      <c r="K67" s="220"/>
      <c r="L67" s="220"/>
      <c r="M67" s="220"/>
      <c r="N67" s="99"/>
      <c r="O67" s="93"/>
      <c r="P67" s="342"/>
    </row>
    <row r="68" spans="2:16" s="103" customFormat="1" ht="21" customHeight="1" x14ac:dyDescent="0.15">
      <c r="B68" s="341" t="s">
        <v>60</v>
      </c>
      <c r="C68" s="136"/>
      <c r="D68" s="324"/>
      <c r="E68" s="95"/>
      <c r="F68" s="329">
        <f t="shared" si="6"/>
        <v>36526</v>
      </c>
      <c r="G68" s="329">
        <f t="shared" si="7"/>
        <v>39813</v>
      </c>
      <c r="H68" s="329"/>
      <c r="I68" s="329"/>
      <c r="J68" s="220"/>
      <c r="K68" s="220"/>
      <c r="L68" s="220"/>
      <c r="M68" s="220"/>
      <c r="N68" s="99"/>
      <c r="O68" s="330"/>
      <c r="P68" s="343"/>
    </row>
    <row r="69" spans="2:16" s="103" customFormat="1" ht="21" customHeight="1" x14ac:dyDescent="0.15">
      <c r="B69" s="341" t="s">
        <v>60</v>
      </c>
      <c r="C69" s="136"/>
      <c r="D69" s="324"/>
      <c r="E69" s="95"/>
      <c r="F69" s="329">
        <f t="shared" si="6"/>
        <v>36526</v>
      </c>
      <c r="G69" s="329">
        <f t="shared" si="7"/>
        <v>39813</v>
      </c>
      <c r="H69" s="329"/>
      <c r="I69" s="329"/>
      <c r="J69" s="220"/>
      <c r="K69" s="220"/>
      <c r="L69" s="220"/>
      <c r="M69" s="220"/>
      <c r="N69" s="99"/>
      <c r="O69" s="330"/>
      <c r="P69" s="343"/>
    </row>
    <row r="70" spans="2:16" s="103" customFormat="1" ht="21" customHeight="1" x14ac:dyDescent="0.15">
      <c r="B70" s="341" t="s">
        <v>60</v>
      </c>
      <c r="C70" s="136"/>
      <c r="D70" s="324"/>
      <c r="E70" s="95"/>
      <c r="F70" s="329">
        <f t="shared" si="6"/>
        <v>36526</v>
      </c>
      <c r="G70" s="329">
        <f t="shared" si="7"/>
        <v>39813</v>
      </c>
      <c r="H70" s="329"/>
      <c r="I70" s="329"/>
      <c r="J70" s="220"/>
      <c r="K70" s="220"/>
      <c r="L70" s="220"/>
      <c r="M70" s="220"/>
      <c r="N70" s="99"/>
      <c r="O70" s="330"/>
      <c r="P70" s="343"/>
    </row>
    <row r="71" spans="2:16" s="103" customFormat="1" ht="21" customHeight="1" x14ac:dyDescent="0.15">
      <c r="B71" s="341" t="s">
        <v>60</v>
      </c>
      <c r="C71" s="136"/>
      <c r="D71" s="324"/>
      <c r="E71" s="95"/>
      <c r="F71" s="329">
        <f t="shared" si="6"/>
        <v>36526</v>
      </c>
      <c r="G71" s="329">
        <f t="shared" si="7"/>
        <v>39813</v>
      </c>
      <c r="H71" s="329"/>
      <c r="I71" s="329"/>
      <c r="J71" s="220"/>
      <c r="K71" s="220"/>
      <c r="L71" s="220"/>
      <c r="M71" s="220"/>
      <c r="N71" s="99"/>
      <c r="O71" s="330"/>
      <c r="P71" s="343"/>
    </row>
    <row r="72" spans="2:16" s="103" customFormat="1" ht="21" customHeight="1" x14ac:dyDescent="0.15">
      <c r="B72" s="341" t="s">
        <v>60</v>
      </c>
      <c r="C72" s="136"/>
      <c r="D72" s="324"/>
      <c r="E72" s="95"/>
      <c r="F72" s="329">
        <f t="shared" si="6"/>
        <v>36526</v>
      </c>
      <c r="G72" s="329">
        <f t="shared" si="7"/>
        <v>39813</v>
      </c>
      <c r="H72" s="329"/>
      <c r="I72" s="329"/>
      <c r="J72" s="220"/>
      <c r="K72" s="220"/>
      <c r="L72" s="220"/>
      <c r="M72" s="220"/>
      <c r="N72" s="99"/>
      <c r="O72" s="330"/>
      <c r="P72" s="343"/>
    </row>
    <row r="73" spans="2:16" s="103" customFormat="1" ht="21" customHeight="1" x14ac:dyDescent="0.15">
      <c r="B73" s="341" t="s">
        <v>60</v>
      </c>
      <c r="C73" s="136"/>
      <c r="D73" s="324"/>
      <c r="E73" s="95"/>
      <c r="F73" s="329">
        <f t="shared" si="6"/>
        <v>36526</v>
      </c>
      <c r="G73" s="329">
        <f t="shared" si="7"/>
        <v>39813</v>
      </c>
      <c r="H73" s="329"/>
      <c r="I73" s="329"/>
      <c r="J73" s="220"/>
      <c r="K73" s="220"/>
      <c r="L73" s="220"/>
      <c r="M73" s="220"/>
      <c r="N73" s="99"/>
      <c r="O73" s="330"/>
      <c r="P73" s="343"/>
    </row>
    <row r="74" spans="2:16" s="103" customFormat="1" ht="21" customHeight="1" x14ac:dyDescent="0.15">
      <c r="B74" s="341" t="s">
        <v>60</v>
      </c>
      <c r="C74" s="136"/>
      <c r="D74" s="324"/>
      <c r="E74" s="95"/>
      <c r="F74" s="329">
        <f t="shared" si="6"/>
        <v>36526</v>
      </c>
      <c r="G74" s="329">
        <f t="shared" si="7"/>
        <v>39813</v>
      </c>
      <c r="H74" s="329"/>
      <c r="I74" s="329"/>
      <c r="J74" s="220"/>
      <c r="K74" s="220"/>
      <c r="L74" s="220"/>
      <c r="M74" s="220"/>
      <c r="N74" s="99"/>
      <c r="O74" s="330"/>
      <c r="P74" s="343"/>
    </row>
    <row r="75" spans="2:16" s="103" customFormat="1" ht="21" customHeight="1" x14ac:dyDescent="0.15">
      <c r="B75" s="344" t="s">
        <v>60</v>
      </c>
      <c r="C75" s="138"/>
      <c r="D75" s="336"/>
      <c r="E75" s="139"/>
      <c r="F75" s="335">
        <f t="shared" si="6"/>
        <v>36526</v>
      </c>
      <c r="G75" s="335">
        <f t="shared" si="7"/>
        <v>39813</v>
      </c>
      <c r="H75" s="335"/>
      <c r="I75" s="335"/>
      <c r="J75" s="337"/>
      <c r="K75" s="337"/>
      <c r="L75" s="337"/>
      <c r="M75" s="337"/>
      <c r="N75" s="143"/>
      <c r="O75" s="331"/>
      <c r="P75" s="345"/>
    </row>
    <row r="76" spans="2:16" s="103" customFormat="1" ht="24" customHeight="1" thickBot="1" x14ac:dyDescent="0.2">
      <c r="B76" s="346"/>
      <c r="C76" s="347"/>
      <c r="D76" s="348">
        <f>(K76+M76)/J76</f>
        <v>1.4166666666666667</v>
      </c>
      <c r="E76" s="347"/>
      <c r="F76" s="347"/>
      <c r="G76" s="347"/>
      <c r="H76" s="347"/>
      <c r="I76" s="347"/>
      <c r="J76" s="349">
        <f>SUM(J60:J75)</f>
        <v>12000</v>
      </c>
      <c r="K76" s="349">
        <f>SUM(K60:K75)</f>
        <v>10000</v>
      </c>
      <c r="L76" s="349">
        <f>SUM(L60:L75)</f>
        <v>6000</v>
      </c>
      <c r="M76" s="349">
        <f>SUM(M60:M75)</f>
        <v>7000</v>
      </c>
      <c r="N76" s="347"/>
      <c r="O76" s="347"/>
      <c r="P76" s="350"/>
    </row>
  </sheetData>
  <mergeCells count="41">
    <mergeCell ref="L16:N16"/>
    <mergeCell ref="B16:B17"/>
    <mergeCell ref="C16:C17"/>
    <mergeCell ref="D16:D17"/>
    <mergeCell ref="E16:E17"/>
    <mergeCell ref="H16:H17"/>
    <mergeCell ref="I16:I17"/>
    <mergeCell ref="J16:J17"/>
    <mergeCell ref="B37:B38"/>
    <mergeCell ref="C37:C38"/>
    <mergeCell ref="D37:D38"/>
    <mergeCell ref="E37:E38"/>
    <mergeCell ref="H37:H38"/>
    <mergeCell ref="B58:B59"/>
    <mergeCell ref="C58:C59"/>
    <mergeCell ref="D58:D59"/>
    <mergeCell ref="E58:E59"/>
    <mergeCell ref="H58:H59"/>
    <mergeCell ref="F58:F59"/>
    <mergeCell ref="G58:G59"/>
    <mergeCell ref="C2:E2"/>
    <mergeCell ref="P58:P59"/>
    <mergeCell ref="J37:J38"/>
    <mergeCell ref="K37:K38"/>
    <mergeCell ref="L37:N37"/>
    <mergeCell ref="O37:O38"/>
    <mergeCell ref="P37:P38"/>
    <mergeCell ref="J58:J59"/>
    <mergeCell ref="K58:K59"/>
    <mergeCell ref="L58:N58"/>
    <mergeCell ref="O58:O59"/>
    <mergeCell ref="K16:K17"/>
    <mergeCell ref="I58:I59"/>
    <mergeCell ref="O16:O17"/>
    <mergeCell ref="P16:P17"/>
    <mergeCell ref="I37:I38"/>
    <mergeCell ref="G2:I2"/>
    <mergeCell ref="F16:F17"/>
    <mergeCell ref="G16:G17"/>
    <mergeCell ref="F37:F38"/>
    <mergeCell ref="G37:G38"/>
  </mergeCells>
  <phoneticPr fontId="4" type="noConversion"/>
  <printOptions horizontalCentered="1"/>
  <pageMargins left="0.39370078740157483" right="0.39370078740157483" top="0.39370078740157483" bottom="0.39370078740157483" header="0.31496062992125984" footer="0.31496062992125984"/>
  <pageSetup paperSize="9" scale="65" fitToHeight="0" orientation="landscape" r:id="rId1"/>
  <headerFooter alignWithMargins="0">
    <oddFooter>&amp;C2-3-1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4222"/>
    <pageSetUpPr fitToPage="1"/>
  </sheetPr>
  <dimension ref="A1:O50"/>
  <sheetViews>
    <sheetView showGridLines="0" zoomScaleNormal="100" zoomScaleSheetLayoutView="55" workbookViewId="0"/>
  </sheetViews>
  <sheetFormatPr defaultRowHeight="13.5" x14ac:dyDescent="0.15"/>
  <cols>
    <col min="1" max="1" width="2.21875" style="76" customWidth="1"/>
    <col min="2" max="2" width="19.21875" style="76" customWidth="1"/>
    <col min="3" max="3" width="10.21875" style="76" customWidth="1"/>
    <col min="4" max="4" width="17.6640625" style="76" customWidth="1"/>
    <col min="5" max="8" width="10.21875" style="76" customWidth="1"/>
    <col min="9" max="10" width="11.77734375" style="76" customWidth="1"/>
    <col min="11" max="12" width="9.5546875" style="76" customWidth="1"/>
    <col min="13" max="14" width="7.77734375" style="76" customWidth="1"/>
    <col min="15" max="15" width="7.109375" style="132" bestFit="1" customWidth="1"/>
    <col min="16" max="18" width="11.33203125" style="76" customWidth="1"/>
    <col min="19" max="16384" width="8.88671875" style="76"/>
  </cols>
  <sheetData>
    <row r="1" spans="1:15" ht="16.5" customHeight="1" thickBot="1" x14ac:dyDescent="0.2"/>
    <row r="2" spans="1:15" s="33" customFormat="1" ht="24" customHeight="1" thickBot="1" x14ac:dyDescent="0.2">
      <c r="B2" s="34" t="s">
        <v>235</v>
      </c>
      <c r="C2" s="490" t="str">
        <f>표지!$D$4</f>
        <v>xxx 운용사</v>
      </c>
      <c r="D2" s="491"/>
      <c r="E2" s="36" t="s">
        <v>232</v>
      </c>
      <c r="F2" s="490" t="s">
        <v>318</v>
      </c>
      <c r="G2" s="492"/>
      <c r="H2" s="491"/>
    </row>
    <row r="3" spans="1:15" ht="14.25" customHeight="1" x14ac:dyDescent="0.15">
      <c r="B3" s="39"/>
      <c r="C3" s="77"/>
    </row>
    <row r="4" spans="1:15" ht="18" customHeight="1" x14ac:dyDescent="0.15">
      <c r="A4" s="78"/>
      <c r="B4" s="205" t="s">
        <v>118</v>
      </c>
      <c r="C4" s="79"/>
      <c r="D4" s="79"/>
      <c r="E4" s="79"/>
      <c r="F4" s="79"/>
      <c r="G4" s="79"/>
      <c r="H4" s="79"/>
      <c r="I4" s="79"/>
      <c r="J4" s="79"/>
      <c r="K4" s="79"/>
      <c r="L4" s="79"/>
      <c r="M4" s="79"/>
      <c r="N4" s="80"/>
    </row>
    <row r="5" spans="1:15" ht="18" customHeight="1" x14ac:dyDescent="0.15">
      <c r="A5" s="78"/>
      <c r="B5" s="146" t="s">
        <v>448</v>
      </c>
      <c r="C5" s="81"/>
      <c r="D5" s="81"/>
      <c r="E5" s="81"/>
      <c r="F5" s="81"/>
      <c r="G5" s="81"/>
      <c r="H5" s="81"/>
      <c r="I5" s="81"/>
      <c r="J5" s="81"/>
      <c r="K5" s="81"/>
      <c r="L5" s="81"/>
      <c r="M5" s="81"/>
      <c r="N5" s="82"/>
    </row>
    <row r="6" spans="1:15" ht="18" customHeight="1" x14ac:dyDescent="0.15">
      <c r="A6" s="78"/>
      <c r="B6" s="83" t="s">
        <v>328</v>
      </c>
      <c r="C6" s="81"/>
      <c r="D6" s="81"/>
      <c r="E6" s="81"/>
      <c r="F6" s="81"/>
      <c r="G6" s="81"/>
      <c r="H6" s="81"/>
      <c r="I6" s="81"/>
      <c r="J6" s="81"/>
      <c r="K6" s="81"/>
      <c r="L6" s="81"/>
      <c r="M6" s="81"/>
      <c r="N6" s="82"/>
    </row>
    <row r="7" spans="1:15" ht="18" customHeight="1" x14ac:dyDescent="0.15">
      <c r="B7" s="83" t="s">
        <v>299</v>
      </c>
      <c r="C7" s="81"/>
      <c r="D7" s="81"/>
      <c r="E7" s="81"/>
      <c r="F7" s="81"/>
      <c r="G7" s="81"/>
      <c r="H7" s="81"/>
      <c r="I7" s="81"/>
      <c r="J7" s="81"/>
      <c r="K7" s="81"/>
      <c r="L7" s="81"/>
      <c r="M7" s="81"/>
      <c r="N7" s="82"/>
    </row>
    <row r="8" spans="1:15" ht="18" customHeight="1" x14ac:dyDescent="0.15">
      <c r="B8" s="83" t="s">
        <v>320</v>
      </c>
      <c r="C8" s="81"/>
      <c r="D8" s="81"/>
      <c r="E8" s="81"/>
      <c r="F8" s="81"/>
      <c r="G8" s="81"/>
      <c r="H8" s="81"/>
      <c r="I8" s="81"/>
      <c r="J8" s="81"/>
      <c r="K8" s="81"/>
      <c r="L8" s="81"/>
      <c r="M8" s="81"/>
      <c r="N8" s="82"/>
    </row>
    <row r="9" spans="1:15" ht="18" customHeight="1" x14ac:dyDescent="0.15">
      <c r="B9" s="83" t="s">
        <v>324</v>
      </c>
      <c r="C9" s="81"/>
      <c r="D9" s="81"/>
      <c r="E9" s="81"/>
      <c r="F9" s="81"/>
      <c r="G9" s="81"/>
      <c r="H9" s="81"/>
      <c r="I9" s="81"/>
      <c r="J9" s="81"/>
      <c r="K9" s="81"/>
      <c r="L9" s="81"/>
      <c r="M9" s="81"/>
      <c r="N9" s="82"/>
    </row>
    <row r="10" spans="1:15" s="135" customFormat="1" ht="18" customHeight="1" x14ac:dyDescent="0.15">
      <c r="B10" s="216" t="s">
        <v>284</v>
      </c>
      <c r="C10" s="360"/>
      <c r="D10" s="360"/>
      <c r="E10" s="360"/>
      <c r="F10" s="360"/>
      <c r="G10" s="360"/>
      <c r="H10" s="360"/>
      <c r="I10" s="360"/>
      <c r="J10" s="361"/>
      <c r="K10" s="360"/>
      <c r="L10" s="360"/>
      <c r="M10" s="360"/>
      <c r="N10" s="362"/>
      <c r="O10" s="132"/>
    </row>
    <row r="11" spans="1:15" s="135" customFormat="1" x14ac:dyDescent="0.15">
      <c r="J11" s="363"/>
      <c r="O11" s="132"/>
    </row>
    <row r="12" spans="1:15" s="135" customFormat="1" ht="14.25" customHeight="1" thickBot="1" x14ac:dyDescent="0.2">
      <c r="A12" s="364"/>
      <c r="B12" s="365"/>
      <c r="C12" s="90"/>
      <c r="D12" s="90"/>
      <c r="E12" s="90"/>
      <c r="F12" s="90"/>
      <c r="G12" s="90"/>
      <c r="H12" s="90"/>
      <c r="I12" s="90"/>
      <c r="J12" s="366"/>
      <c r="K12" s="90"/>
      <c r="L12" s="90"/>
      <c r="M12" s="90"/>
      <c r="N12" s="88" t="s">
        <v>188</v>
      </c>
    </row>
    <row r="13" spans="1:15" s="135" customFormat="1" ht="32.25" customHeight="1" x14ac:dyDescent="0.15">
      <c r="B13" s="338" t="s">
        <v>35</v>
      </c>
      <c r="C13" s="339" t="s">
        <v>84</v>
      </c>
      <c r="D13" s="339" t="s">
        <v>85</v>
      </c>
      <c r="E13" s="339" t="s">
        <v>437</v>
      </c>
      <c r="F13" s="339" t="s">
        <v>326</v>
      </c>
      <c r="G13" s="339" t="s">
        <v>86</v>
      </c>
      <c r="H13" s="339" t="s">
        <v>87</v>
      </c>
      <c r="I13" s="166" t="s">
        <v>288</v>
      </c>
      <c r="J13" s="166" t="s">
        <v>289</v>
      </c>
      <c r="K13" s="166" t="s">
        <v>287</v>
      </c>
      <c r="L13" s="166" t="s">
        <v>356</v>
      </c>
      <c r="M13" s="339" t="s">
        <v>89</v>
      </c>
      <c r="N13" s="340" t="s">
        <v>90</v>
      </c>
      <c r="O13" s="132"/>
    </row>
    <row r="14" spans="1:15" s="135" customFormat="1" ht="16.5" customHeight="1" x14ac:dyDescent="0.15">
      <c r="B14" s="287" t="s">
        <v>51</v>
      </c>
      <c r="C14" s="136" t="s">
        <v>120</v>
      </c>
      <c r="D14" s="95"/>
      <c r="E14" s="96">
        <v>38353</v>
      </c>
      <c r="F14" s="96">
        <v>41030</v>
      </c>
      <c r="G14" s="96">
        <v>38353</v>
      </c>
      <c r="H14" s="96">
        <v>40178</v>
      </c>
      <c r="I14" s="220">
        <v>4500</v>
      </c>
      <c r="J14" s="358">
        <v>5000</v>
      </c>
      <c r="K14" s="324">
        <f t="shared" ref="K14:K30" si="0">J14/I14</f>
        <v>1.1111111111111112</v>
      </c>
      <c r="L14" s="324"/>
      <c r="M14" s="95" t="s">
        <v>92</v>
      </c>
      <c r="N14" s="288" t="s">
        <v>93</v>
      </c>
      <c r="O14" s="137"/>
    </row>
    <row r="15" spans="1:15" s="135" customFormat="1" ht="16.5" customHeight="1" x14ac:dyDescent="0.15">
      <c r="B15" s="287" t="s">
        <v>51</v>
      </c>
      <c r="C15" s="136" t="s">
        <v>94</v>
      </c>
      <c r="D15" s="95"/>
      <c r="E15" s="96">
        <f>E14</f>
        <v>38353</v>
      </c>
      <c r="F15" s="96">
        <f>F14</f>
        <v>41030</v>
      </c>
      <c r="G15" s="96">
        <v>38353</v>
      </c>
      <c r="H15" s="96">
        <v>40543</v>
      </c>
      <c r="I15" s="220">
        <v>6000</v>
      </c>
      <c r="J15" s="358">
        <v>6000</v>
      </c>
      <c r="K15" s="324">
        <f t="shared" si="0"/>
        <v>1</v>
      </c>
      <c r="L15" s="324"/>
      <c r="M15" s="95" t="s">
        <v>92</v>
      </c>
      <c r="N15" s="288" t="s">
        <v>95</v>
      </c>
      <c r="O15" s="137"/>
    </row>
    <row r="16" spans="1:15" s="135" customFormat="1" ht="16.5" customHeight="1" x14ac:dyDescent="0.15">
      <c r="B16" s="287" t="s">
        <v>51</v>
      </c>
      <c r="C16" s="136" t="s">
        <v>96</v>
      </c>
      <c r="D16" s="95"/>
      <c r="E16" s="96">
        <f t="shared" ref="E16:E29" si="1">E15</f>
        <v>38353</v>
      </c>
      <c r="F16" s="96">
        <f t="shared" ref="F16:F29" si="2">F15</f>
        <v>41030</v>
      </c>
      <c r="G16" s="96">
        <v>38718</v>
      </c>
      <c r="H16" s="96">
        <v>40908</v>
      </c>
      <c r="I16" s="220">
        <v>3000</v>
      </c>
      <c r="J16" s="358">
        <v>7000</v>
      </c>
      <c r="K16" s="324">
        <f t="shared" si="0"/>
        <v>2.3333333333333335</v>
      </c>
      <c r="L16" s="324"/>
      <c r="M16" s="95" t="s">
        <v>122</v>
      </c>
      <c r="N16" s="288" t="s">
        <v>226</v>
      </c>
      <c r="O16" s="137"/>
    </row>
    <row r="17" spans="1:15" s="135" customFormat="1" ht="16.5" customHeight="1" x14ac:dyDescent="0.15">
      <c r="B17" s="287" t="s">
        <v>51</v>
      </c>
      <c r="C17" s="136" t="s">
        <v>98</v>
      </c>
      <c r="D17" s="95"/>
      <c r="E17" s="96">
        <f t="shared" si="1"/>
        <v>38353</v>
      </c>
      <c r="F17" s="96">
        <f t="shared" si="2"/>
        <v>41030</v>
      </c>
      <c r="G17" s="96">
        <v>39083</v>
      </c>
      <c r="H17" s="96">
        <v>40909</v>
      </c>
      <c r="I17" s="220">
        <v>4500</v>
      </c>
      <c r="J17" s="358">
        <v>8000</v>
      </c>
      <c r="K17" s="324">
        <f t="shared" si="0"/>
        <v>1.7777777777777777</v>
      </c>
      <c r="L17" s="324"/>
      <c r="M17" s="95" t="s">
        <v>124</v>
      </c>
      <c r="N17" s="288" t="s">
        <v>321</v>
      </c>
      <c r="O17" s="137"/>
    </row>
    <row r="18" spans="1:15" s="135" customFormat="1" ht="16.5" customHeight="1" x14ac:dyDescent="0.15">
      <c r="B18" s="287" t="s">
        <v>51</v>
      </c>
      <c r="C18" s="136"/>
      <c r="D18" s="95"/>
      <c r="E18" s="96">
        <f t="shared" si="1"/>
        <v>38353</v>
      </c>
      <c r="F18" s="96">
        <f t="shared" si="2"/>
        <v>41030</v>
      </c>
      <c r="G18" s="96"/>
      <c r="H18" s="96"/>
      <c r="I18" s="220"/>
      <c r="J18" s="358"/>
      <c r="K18" s="324" t="e">
        <f t="shared" si="0"/>
        <v>#DIV/0!</v>
      </c>
      <c r="L18" s="324"/>
      <c r="M18" s="95"/>
      <c r="N18" s="288"/>
      <c r="O18" s="137"/>
    </row>
    <row r="19" spans="1:15" s="135" customFormat="1" ht="16.5" customHeight="1" x14ac:dyDescent="0.15">
      <c r="B19" s="287" t="s">
        <v>51</v>
      </c>
      <c r="C19" s="136"/>
      <c r="D19" s="95"/>
      <c r="E19" s="96">
        <f t="shared" si="1"/>
        <v>38353</v>
      </c>
      <c r="F19" s="96">
        <f t="shared" si="2"/>
        <v>41030</v>
      </c>
      <c r="G19" s="96"/>
      <c r="H19" s="96"/>
      <c r="I19" s="220"/>
      <c r="J19" s="358"/>
      <c r="K19" s="324" t="e">
        <f t="shared" si="0"/>
        <v>#DIV/0!</v>
      </c>
      <c r="L19" s="324"/>
      <c r="M19" s="95"/>
      <c r="N19" s="288"/>
      <c r="O19" s="137"/>
    </row>
    <row r="20" spans="1:15" s="135" customFormat="1" ht="16.5" customHeight="1" x14ac:dyDescent="0.15">
      <c r="B20" s="287" t="s">
        <v>51</v>
      </c>
      <c r="C20" s="136"/>
      <c r="D20" s="95"/>
      <c r="E20" s="96">
        <f t="shared" si="1"/>
        <v>38353</v>
      </c>
      <c r="F20" s="96">
        <f t="shared" si="2"/>
        <v>41030</v>
      </c>
      <c r="G20" s="96"/>
      <c r="H20" s="96"/>
      <c r="I20" s="220"/>
      <c r="J20" s="358"/>
      <c r="K20" s="324" t="e">
        <f t="shared" si="0"/>
        <v>#DIV/0!</v>
      </c>
      <c r="L20" s="324"/>
      <c r="M20" s="95"/>
      <c r="N20" s="288"/>
      <c r="O20" s="137"/>
    </row>
    <row r="21" spans="1:15" s="135" customFormat="1" ht="16.5" customHeight="1" x14ac:dyDescent="0.15">
      <c r="B21" s="287" t="s">
        <v>51</v>
      </c>
      <c r="C21" s="136"/>
      <c r="D21" s="95"/>
      <c r="E21" s="96">
        <f t="shared" si="1"/>
        <v>38353</v>
      </c>
      <c r="F21" s="96">
        <f t="shared" si="2"/>
        <v>41030</v>
      </c>
      <c r="G21" s="96"/>
      <c r="H21" s="96"/>
      <c r="I21" s="220"/>
      <c r="J21" s="358"/>
      <c r="K21" s="324" t="e">
        <f t="shared" si="0"/>
        <v>#DIV/0!</v>
      </c>
      <c r="L21" s="324"/>
      <c r="M21" s="95"/>
      <c r="N21" s="288"/>
      <c r="O21" s="137"/>
    </row>
    <row r="22" spans="1:15" ht="16.5" customHeight="1" x14ac:dyDescent="0.15">
      <c r="B22" s="287" t="s">
        <v>51</v>
      </c>
      <c r="C22" s="136"/>
      <c r="D22" s="95"/>
      <c r="E22" s="96">
        <f t="shared" si="1"/>
        <v>38353</v>
      </c>
      <c r="F22" s="96">
        <f t="shared" si="2"/>
        <v>41030</v>
      </c>
      <c r="G22" s="96"/>
      <c r="H22" s="96"/>
      <c r="I22" s="220"/>
      <c r="J22" s="358"/>
      <c r="K22" s="324" t="e">
        <f t="shared" si="0"/>
        <v>#DIV/0!</v>
      </c>
      <c r="L22" s="324"/>
      <c r="M22" s="95"/>
      <c r="N22" s="288"/>
      <c r="O22" s="137"/>
    </row>
    <row r="23" spans="1:15" ht="16.5" customHeight="1" x14ac:dyDescent="0.15">
      <c r="B23" s="287" t="s">
        <v>51</v>
      </c>
      <c r="C23" s="136"/>
      <c r="D23" s="95"/>
      <c r="E23" s="96">
        <f t="shared" si="1"/>
        <v>38353</v>
      </c>
      <c r="F23" s="96">
        <f t="shared" si="2"/>
        <v>41030</v>
      </c>
      <c r="G23" s="96"/>
      <c r="H23" s="96"/>
      <c r="I23" s="220"/>
      <c r="J23" s="358"/>
      <c r="K23" s="324" t="e">
        <f t="shared" si="0"/>
        <v>#DIV/0!</v>
      </c>
      <c r="L23" s="324"/>
      <c r="M23" s="95"/>
      <c r="N23" s="288"/>
      <c r="O23" s="137"/>
    </row>
    <row r="24" spans="1:15" ht="16.5" customHeight="1" x14ac:dyDescent="0.15">
      <c r="B24" s="287" t="s">
        <v>51</v>
      </c>
      <c r="C24" s="136"/>
      <c r="D24" s="95"/>
      <c r="E24" s="96">
        <f t="shared" si="1"/>
        <v>38353</v>
      </c>
      <c r="F24" s="96">
        <f t="shared" si="2"/>
        <v>41030</v>
      </c>
      <c r="G24" s="96"/>
      <c r="H24" s="96"/>
      <c r="I24" s="220"/>
      <c r="J24" s="358"/>
      <c r="K24" s="324" t="e">
        <f t="shared" si="0"/>
        <v>#DIV/0!</v>
      </c>
      <c r="L24" s="324"/>
      <c r="M24" s="95"/>
      <c r="N24" s="288"/>
      <c r="O24" s="137"/>
    </row>
    <row r="25" spans="1:15" ht="16.5" customHeight="1" x14ac:dyDescent="0.15">
      <c r="B25" s="287" t="s">
        <v>51</v>
      </c>
      <c r="C25" s="136"/>
      <c r="D25" s="95"/>
      <c r="E25" s="96">
        <f t="shared" si="1"/>
        <v>38353</v>
      </c>
      <c r="F25" s="96">
        <f t="shared" si="2"/>
        <v>41030</v>
      </c>
      <c r="G25" s="96"/>
      <c r="H25" s="96"/>
      <c r="I25" s="220"/>
      <c r="J25" s="359"/>
      <c r="K25" s="324" t="e">
        <f t="shared" si="0"/>
        <v>#DIV/0!</v>
      </c>
      <c r="L25" s="324"/>
      <c r="M25" s="95"/>
      <c r="N25" s="288"/>
      <c r="O25" s="137"/>
    </row>
    <row r="26" spans="1:15" ht="16.5" customHeight="1" x14ac:dyDescent="0.15">
      <c r="B26" s="287" t="s">
        <v>51</v>
      </c>
      <c r="C26" s="136"/>
      <c r="D26" s="95"/>
      <c r="E26" s="96">
        <f t="shared" si="1"/>
        <v>38353</v>
      </c>
      <c r="F26" s="96">
        <f t="shared" si="2"/>
        <v>41030</v>
      </c>
      <c r="G26" s="96"/>
      <c r="H26" s="96"/>
      <c r="I26" s="220"/>
      <c r="J26" s="220"/>
      <c r="K26" s="324" t="e">
        <f t="shared" si="0"/>
        <v>#DIV/0!</v>
      </c>
      <c r="L26" s="324"/>
      <c r="M26" s="95"/>
      <c r="N26" s="288"/>
      <c r="O26" s="137"/>
    </row>
    <row r="27" spans="1:15" ht="16.5" customHeight="1" x14ac:dyDescent="0.15">
      <c r="B27" s="287" t="s">
        <v>51</v>
      </c>
      <c r="C27" s="136"/>
      <c r="D27" s="95"/>
      <c r="E27" s="96">
        <f t="shared" si="1"/>
        <v>38353</v>
      </c>
      <c r="F27" s="96">
        <f t="shared" si="2"/>
        <v>41030</v>
      </c>
      <c r="G27" s="96"/>
      <c r="H27" s="96"/>
      <c r="I27" s="220"/>
      <c r="J27" s="220"/>
      <c r="K27" s="324" t="e">
        <f t="shared" si="0"/>
        <v>#DIV/0!</v>
      </c>
      <c r="L27" s="324"/>
      <c r="M27" s="95"/>
      <c r="N27" s="288"/>
      <c r="O27" s="137"/>
    </row>
    <row r="28" spans="1:15" ht="16.5" customHeight="1" x14ac:dyDescent="0.15">
      <c r="B28" s="287" t="s">
        <v>51</v>
      </c>
      <c r="C28" s="136"/>
      <c r="D28" s="95"/>
      <c r="E28" s="96">
        <f t="shared" si="1"/>
        <v>38353</v>
      </c>
      <c r="F28" s="96">
        <f t="shared" si="2"/>
        <v>41030</v>
      </c>
      <c r="G28" s="96"/>
      <c r="H28" s="96"/>
      <c r="I28" s="220"/>
      <c r="J28" s="220"/>
      <c r="K28" s="324" t="e">
        <f t="shared" si="0"/>
        <v>#DIV/0!</v>
      </c>
      <c r="L28" s="324"/>
      <c r="M28" s="95"/>
      <c r="N28" s="288"/>
      <c r="O28" s="137"/>
    </row>
    <row r="29" spans="1:15" ht="16.5" customHeight="1" x14ac:dyDescent="0.15">
      <c r="B29" s="289" t="s">
        <v>51</v>
      </c>
      <c r="C29" s="138"/>
      <c r="D29" s="139"/>
      <c r="E29" s="140">
        <f t="shared" si="1"/>
        <v>38353</v>
      </c>
      <c r="F29" s="140">
        <f t="shared" si="2"/>
        <v>41030</v>
      </c>
      <c r="G29" s="140"/>
      <c r="H29" s="140"/>
      <c r="I29" s="337"/>
      <c r="J29" s="337"/>
      <c r="K29" s="336" t="e">
        <f t="shared" si="0"/>
        <v>#DIV/0!</v>
      </c>
      <c r="L29" s="336"/>
      <c r="M29" s="139"/>
      <c r="N29" s="290"/>
      <c r="O29" s="137"/>
    </row>
    <row r="30" spans="1:15" ht="16.5" customHeight="1" thickBot="1" x14ac:dyDescent="0.2">
      <c r="B30" s="291" t="s">
        <v>125</v>
      </c>
      <c r="C30" s="292"/>
      <c r="D30" s="292"/>
      <c r="E30" s="292"/>
      <c r="F30" s="292"/>
      <c r="G30" s="292"/>
      <c r="H30" s="292"/>
      <c r="I30" s="351">
        <f>SUM(I14:I29)</f>
        <v>18000</v>
      </c>
      <c r="J30" s="351">
        <f>SUM(J14:J29)</f>
        <v>26000</v>
      </c>
      <c r="K30" s="293">
        <f t="shared" si="0"/>
        <v>1.4444444444444444</v>
      </c>
      <c r="L30" s="293"/>
      <c r="M30" s="292"/>
      <c r="N30" s="295"/>
    </row>
    <row r="31" spans="1:15" ht="12.75" customHeight="1" x14ac:dyDescent="0.15"/>
    <row r="32" spans="1:15" ht="14.25" customHeight="1" thickBot="1" x14ac:dyDescent="0.2">
      <c r="A32" s="84"/>
      <c r="B32" s="208"/>
      <c r="C32" s="103"/>
      <c r="D32" s="103"/>
      <c r="E32" s="103"/>
      <c r="F32" s="103"/>
      <c r="G32" s="103"/>
      <c r="H32" s="103"/>
      <c r="I32" s="103"/>
      <c r="J32" s="103"/>
      <c r="K32" s="103"/>
      <c r="L32" s="103"/>
      <c r="M32" s="103"/>
      <c r="N32" s="149" t="s">
        <v>188</v>
      </c>
      <c r="O32" s="76"/>
    </row>
    <row r="33" spans="2:15" s="135" customFormat="1" ht="32.25" customHeight="1" x14ac:dyDescent="0.15">
      <c r="B33" s="338" t="s">
        <v>35</v>
      </c>
      <c r="C33" s="339" t="s">
        <v>84</v>
      </c>
      <c r="D33" s="339" t="s">
        <v>85</v>
      </c>
      <c r="E33" s="339" t="s">
        <v>325</v>
      </c>
      <c r="F33" s="339" t="s">
        <v>326</v>
      </c>
      <c r="G33" s="339" t="s">
        <v>86</v>
      </c>
      <c r="H33" s="339" t="s">
        <v>87</v>
      </c>
      <c r="I33" s="166" t="s">
        <v>288</v>
      </c>
      <c r="J33" s="166" t="s">
        <v>289</v>
      </c>
      <c r="K33" s="166" t="s">
        <v>287</v>
      </c>
      <c r="L33" s="166" t="s">
        <v>287</v>
      </c>
      <c r="M33" s="339" t="s">
        <v>89</v>
      </c>
      <c r="N33" s="340" t="s">
        <v>90</v>
      </c>
      <c r="O33" s="132"/>
    </row>
    <row r="34" spans="2:15" s="135" customFormat="1" ht="16.5" customHeight="1" x14ac:dyDescent="0.15">
      <c r="B34" s="287" t="s">
        <v>347</v>
      </c>
      <c r="C34" s="136" t="s">
        <v>91</v>
      </c>
      <c r="D34" s="95"/>
      <c r="E34" s="96">
        <v>38353</v>
      </c>
      <c r="F34" s="96">
        <v>41030</v>
      </c>
      <c r="G34" s="96">
        <v>40544</v>
      </c>
      <c r="H34" s="96">
        <v>41639</v>
      </c>
      <c r="I34" s="220">
        <v>4500</v>
      </c>
      <c r="J34" s="220">
        <v>5000</v>
      </c>
      <c r="K34" s="324">
        <f t="shared" ref="K34:K50" si="3">J34/I34</f>
        <v>1.1111111111111112</v>
      </c>
      <c r="L34" s="324">
        <f t="shared" ref="L34:L50" si="4">K34/J34</f>
        <v>2.2222222222222223E-4</v>
      </c>
      <c r="M34" s="95" t="s">
        <v>92</v>
      </c>
      <c r="N34" s="288" t="s">
        <v>93</v>
      </c>
      <c r="O34" s="137"/>
    </row>
    <row r="35" spans="2:15" s="135" customFormat="1" ht="16.5" customHeight="1" x14ac:dyDescent="0.15">
      <c r="B35" s="287" t="s">
        <v>59</v>
      </c>
      <c r="C35" s="136" t="s">
        <v>94</v>
      </c>
      <c r="D35" s="95"/>
      <c r="E35" s="96">
        <f>E34</f>
        <v>38353</v>
      </c>
      <c r="F35" s="96">
        <f>F34</f>
        <v>41030</v>
      </c>
      <c r="G35" s="96">
        <v>40909</v>
      </c>
      <c r="H35" s="96">
        <v>41639</v>
      </c>
      <c r="I35" s="220">
        <v>6000</v>
      </c>
      <c r="J35" s="220">
        <v>6000</v>
      </c>
      <c r="K35" s="324">
        <f t="shared" si="3"/>
        <v>1</v>
      </c>
      <c r="L35" s="324">
        <f t="shared" si="4"/>
        <v>1.6666666666666666E-4</v>
      </c>
      <c r="M35" s="95" t="s">
        <v>92</v>
      </c>
      <c r="N35" s="288" t="s">
        <v>95</v>
      </c>
      <c r="O35" s="137"/>
    </row>
    <row r="36" spans="2:15" s="135" customFormat="1" ht="16.5" customHeight="1" x14ac:dyDescent="0.15">
      <c r="B36" s="287" t="s">
        <v>59</v>
      </c>
      <c r="C36" s="136" t="s">
        <v>96</v>
      </c>
      <c r="D36" s="95"/>
      <c r="E36" s="96">
        <f t="shared" ref="E36" si="5">E35</f>
        <v>38353</v>
      </c>
      <c r="F36" s="96">
        <f t="shared" ref="F36" si="6">F35</f>
        <v>41030</v>
      </c>
      <c r="G36" s="96">
        <v>41275</v>
      </c>
      <c r="H36" s="96">
        <v>41639</v>
      </c>
      <c r="I36" s="220">
        <v>3000</v>
      </c>
      <c r="J36" s="220">
        <v>7000</v>
      </c>
      <c r="K36" s="324">
        <f t="shared" si="3"/>
        <v>2.3333333333333335</v>
      </c>
      <c r="L36" s="324">
        <f t="shared" si="4"/>
        <v>3.3333333333333338E-4</v>
      </c>
      <c r="M36" s="95" t="s">
        <v>97</v>
      </c>
      <c r="N36" s="288" t="s">
        <v>226</v>
      </c>
      <c r="O36" s="137"/>
    </row>
    <row r="37" spans="2:15" s="135" customFormat="1" ht="16.5" customHeight="1" x14ac:dyDescent="0.15">
      <c r="B37" s="287" t="s">
        <v>59</v>
      </c>
      <c r="C37" s="136" t="s">
        <v>98</v>
      </c>
      <c r="D37" s="95"/>
      <c r="E37" s="96">
        <f t="shared" ref="E37:E49" si="7">E36</f>
        <v>38353</v>
      </c>
      <c r="F37" s="96">
        <f t="shared" ref="F37:F49" si="8">F36</f>
        <v>41030</v>
      </c>
      <c r="G37" s="96">
        <v>41640</v>
      </c>
      <c r="H37" s="96">
        <v>42004</v>
      </c>
      <c r="I37" s="220">
        <v>4500</v>
      </c>
      <c r="J37" s="220">
        <v>8000</v>
      </c>
      <c r="K37" s="324">
        <f t="shared" si="3"/>
        <v>1.7777777777777777</v>
      </c>
      <c r="L37" s="324">
        <f t="shared" si="4"/>
        <v>2.2222222222222221E-4</v>
      </c>
      <c r="M37" s="95" t="s">
        <v>99</v>
      </c>
      <c r="N37" s="288" t="s">
        <v>321</v>
      </c>
      <c r="O37" s="137"/>
    </row>
    <row r="38" spans="2:15" s="135" customFormat="1" ht="16.5" customHeight="1" x14ac:dyDescent="0.15">
      <c r="B38" s="287" t="s">
        <v>59</v>
      </c>
      <c r="C38" s="136"/>
      <c r="D38" s="95"/>
      <c r="E38" s="96">
        <f t="shared" si="7"/>
        <v>38353</v>
      </c>
      <c r="F38" s="96">
        <f t="shared" si="8"/>
        <v>41030</v>
      </c>
      <c r="G38" s="96"/>
      <c r="H38" s="96"/>
      <c r="I38" s="220"/>
      <c r="J38" s="220"/>
      <c r="K38" s="324" t="e">
        <f t="shared" si="3"/>
        <v>#DIV/0!</v>
      </c>
      <c r="L38" s="324" t="e">
        <f t="shared" si="4"/>
        <v>#DIV/0!</v>
      </c>
      <c r="M38" s="95"/>
      <c r="N38" s="288"/>
      <c r="O38" s="137"/>
    </row>
    <row r="39" spans="2:15" s="135" customFormat="1" ht="16.5" customHeight="1" x14ac:dyDescent="0.15">
      <c r="B39" s="287" t="s">
        <v>59</v>
      </c>
      <c r="C39" s="136"/>
      <c r="D39" s="95"/>
      <c r="E39" s="96">
        <f t="shared" si="7"/>
        <v>38353</v>
      </c>
      <c r="F39" s="96">
        <f t="shared" si="8"/>
        <v>41030</v>
      </c>
      <c r="G39" s="96"/>
      <c r="H39" s="96"/>
      <c r="I39" s="220"/>
      <c r="J39" s="220"/>
      <c r="K39" s="324" t="e">
        <f t="shared" si="3"/>
        <v>#DIV/0!</v>
      </c>
      <c r="L39" s="324" t="e">
        <f t="shared" si="4"/>
        <v>#DIV/0!</v>
      </c>
      <c r="M39" s="95"/>
      <c r="N39" s="288"/>
      <c r="O39" s="137"/>
    </row>
    <row r="40" spans="2:15" s="135" customFormat="1" ht="16.5" customHeight="1" x14ac:dyDescent="0.15">
      <c r="B40" s="287" t="s">
        <v>59</v>
      </c>
      <c r="C40" s="136"/>
      <c r="D40" s="95"/>
      <c r="E40" s="96">
        <f t="shared" si="7"/>
        <v>38353</v>
      </c>
      <c r="F40" s="96">
        <f t="shared" si="8"/>
        <v>41030</v>
      </c>
      <c r="G40" s="96"/>
      <c r="H40" s="96"/>
      <c r="I40" s="220"/>
      <c r="J40" s="220"/>
      <c r="K40" s="324" t="e">
        <f t="shared" si="3"/>
        <v>#DIV/0!</v>
      </c>
      <c r="L40" s="324" t="e">
        <f t="shared" si="4"/>
        <v>#DIV/0!</v>
      </c>
      <c r="M40" s="95"/>
      <c r="N40" s="288"/>
      <c r="O40" s="137"/>
    </row>
    <row r="41" spans="2:15" s="135" customFormat="1" ht="16.5" customHeight="1" x14ac:dyDescent="0.15">
      <c r="B41" s="287" t="s">
        <v>59</v>
      </c>
      <c r="C41" s="136"/>
      <c r="D41" s="95"/>
      <c r="E41" s="96">
        <f t="shared" si="7"/>
        <v>38353</v>
      </c>
      <c r="F41" s="96">
        <f t="shared" si="8"/>
        <v>41030</v>
      </c>
      <c r="G41" s="96"/>
      <c r="H41" s="96"/>
      <c r="I41" s="220"/>
      <c r="J41" s="220"/>
      <c r="K41" s="324" t="e">
        <f t="shared" si="3"/>
        <v>#DIV/0!</v>
      </c>
      <c r="L41" s="324" t="e">
        <f t="shared" si="4"/>
        <v>#DIV/0!</v>
      </c>
      <c r="M41" s="95"/>
      <c r="N41" s="288"/>
      <c r="O41" s="137"/>
    </row>
    <row r="42" spans="2:15" ht="16.5" customHeight="1" x14ac:dyDescent="0.15">
      <c r="B42" s="287" t="s">
        <v>59</v>
      </c>
      <c r="C42" s="136"/>
      <c r="D42" s="95"/>
      <c r="E42" s="96">
        <f t="shared" si="7"/>
        <v>38353</v>
      </c>
      <c r="F42" s="96">
        <f t="shared" si="8"/>
        <v>41030</v>
      </c>
      <c r="G42" s="96"/>
      <c r="H42" s="96"/>
      <c r="I42" s="220"/>
      <c r="J42" s="220"/>
      <c r="K42" s="324" t="e">
        <f t="shared" si="3"/>
        <v>#DIV/0!</v>
      </c>
      <c r="L42" s="324" t="e">
        <f t="shared" si="4"/>
        <v>#DIV/0!</v>
      </c>
      <c r="M42" s="95"/>
      <c r="N42" s="288"/>
      <c r="O42" s="137"/>
    </row>
    <row r="43" spans="2:15" ht="16.5" customHeight="1" x14ac:dyDescent="0.15">
      <c r="B43" s="287" t="s">
        <v>59</v>
      </c>
      <c r="C43" s="136"/>
      <c r="D43" s="95"/>
      <c r="E43" s="96">
        <f t="shared" si="7"/>
        <v>38353</v>
      </c>
      <c r="F43" s="96">
        <f t="shared" si="8"/>
        <v>41030</v>
      </c>
      <c r="G43" s="96"/>
      <c r="H43" s="96"/>
      <c r="I43" s="220"/>
      <c r="J43" s="220"/>
      <c r="K43" s="324" t="e">
        <f t="shared" si="3"/>
        <v>#DIV/0!</v>
      </c>
      <c r="L43" s="324" t="e">
        <f t="shared" si="4"/>
        <v>#DIV/0!</v>
      </c>
      <c r="M43" s="95"/>
      <c r="N43" s="288"/>
      <c r="O43" s="137"/>
    </row>
    <row r="44" spans="2:15" ht="16.5" customHeight="1" x14ac:dyDescent="0.15">
      <c r="B44" s="287" t="s">
        <v>59</v>
      </c>
      <c r="C44" s="136"/>
      <c r="D44" s="95"/>
      <c r="E44" s="96">
        <f t="shared" si="7"/>
        <v>38353</v>
      </c>
      <c r="F44" s="96">
        <f t="shared" si="8"/>
        <v>41030</v>
      </c>
      <c r="G44" s="96"/>
      <c r="H44" s="96"/>
      <c r="I44" s="220"/>
      <c r="J44" s="220"/>
      <c r="K44" s="324" t="e">
        <f t="shared" si="3"/>
        <v>#DIV/0!</v>
      </c>
      <c r="L44" s="324" t="e">
        <f t="shared" si="4"/>
        <v>#DIV/0!</v>
      </c>
      <c r="M44" s="95"/>
      <c r="N44" s="288"/>
      <c r="O44" s="137"/>
    </row>
    <row r="45" spans="2:15" ht="16.5" customHeight="1" x14ac:dyDescent="0.15">
      <c r="B45" s="287" t="s">
        <v>59</v>
      </c>
      <c r="C45" s="136"/>
      <c r="D45" s="95"/>
      <c r="E45" s="96">
        <f t="shared" si="7"/>
        <v>38353</v>
      </c>
      <c r="F45" s="96">
        <f t="shared" si="8"/>
        <v>41030</v>
      </c>
      <c r="G45" s="96"/>
      <c r="H45" s="96"/>
      <c r="I45" s="220"/>
      <c r="J45" s="220"/>
      <c r="K45" s="324" t="e">
        <f t="shared" si="3"/>
        <v>#DIV/0!</v>
      </c>
      <c r="L45" s="324" t="e">
        <f t="shared" si="4"/>
        <v>#DIV/0!</v>
      </c>
      <c r="M45" s="95"/>
      <c r="N45" s="288"/>
      <c r="O45" s="137"/>
    </row>
    <row r="46" spans="2:15" ht="16.5" customHeight="1" x14ac:dyDescent="0.15">
      <c r="B46" s="287" t="s">
        <v>59</v>
      </c>
      <c r="C46" s="136"/>
      <c r="D46" s="95"/>
      <c r="E46" s="96">
        <f t="shared" si="7"/>
        <v>38353</v>
      </c>
      <c r="F46" s="96">
        <f t="shared" si="8"/>
        <v>41030</v>
      </c>
      <c r="G46" s="96"/>
      <c r="H46" s="96"/>
      <c r="I46" s="220"/>
      <c r="J46" s="220"/>
      <c r="K46" s="324" t="e">
        <f t="shared" si="3"/>
        <v>#DIV/0!</v>
      </c>
      <c r="L46" s="324" t="e">
        <f t="shared" si="4"/>
        <v>#DIV/0!</v>
      </c>
      <c r="M46" s="95"/>
      <c r="N46" s="288"/>
      <c r="O46" s="137"/>
    </row>
    <row r="47" spans="2:15" ht="16.5" customHeight="1" x14ac:dyDescent="0.15">
      <c r="B47" s="287" t="s">
        <v>59</v>
      </c>
      <c r="C47" s="136"/>
      <c r="D47" s="95"/>
      <c r="E47" s="96">
        <f t="shared" si="7"/>
        <v>38353</v>
      </c>
      <c r="F47" s="96">
        <f t="shared" si="8"/>
        <v>41030</v>
      </c>
      <c r="G47" s="96"/>
      <c r="H47" s="96"/>
      <c r="I47" s="220"/>
      <c r="J47" s="220"/>
      <c r="K47" s="324" t="e">
        <f t="shared" si="3"/>
        <v>#DIV/0!</v>
      </c>
      <c r="L47" s="324" t="e">
        <f t="shared" si="4"/>
        <v>#DIV/0!</v>
      </c>
      <c r="M47" s="95"/>
      <c r="N47" s="288"/>
      <c r="O47" s="137"/>
    </row>
    <row r="48" spans="2:15" ht="16.5" customHeight="1" x14ac:dyDescent="0.15">
      <c r="B48" s="287" t="s">
        <v>59</v>
      </c>
      <c r="C48" s="136"/>
      <c r="D48" s="95"/>
      <c r="E48" s="96">
        <f t="shared" si="7"/>
        <v>38353</v>
      </c>
      <c r="F48" s="96">
        <f t="shared" si="8"/>
        <v>41030</v>
      </c>
      <c r="G48" s="96"/>
      <c r="H48" s="96"/>
      <c r="I48" s="220"/>
      <c r="J48" s="220"/>
      <c r="K48" s="324" t="e">
        <f t="shared" si="3"/>
        <v>#DIV/0!</v>
      </c>
      <c r="L48" s="324" t="e">
        <f t="shared" si="4"/>
        <v>#DIV/0!</v>
      </c>
      <c r="M48" s="95"/>
      <c r="N48" s="288"/>
      <c r="O48" s="137"/>
    </row>
    <row r="49" spans="2:15" ht="16.5" customHeight="1" x14ac:dyDescent="0.15">
      <c r="B49" s="289" t="s">
        <v>59</v>
      </c>
      <c r="C49" s="138"/>
      <c r="D49" s="139"/>
      <c r="E49" s="140">
        <f t="shared" si="7"/>
        <v>38353</v>
      </c>
      <c r="F49" s="140">
        <f t="shared" si="8"/>
        <v>41030</v>
      </c>
      <c r="G49" s="140"/>
      <c r="H49" s="140"/>
      <c r="I49" s="337"/>
      <c r="J49" s="337"/>
      <c r="K49" s="336" t="e">
        <f t="shared" si="3"/>
        <v>#DIV/0!</v>
      </c>
      <c r="L49" s="336" t="e">
        <f t="shared" si="4"/>
        <v>#DIV/0!</v>
      </c>
      <c r="M49" s="139"/>
      <c r="N49" s="290"/>
      <c r="O49" s="137"/>
    </row>
    <row r="50" spans="2:15" ht="16.5" customHeight="1" thickBot="1" x14ac:dyDescent="0.2">
      <c r="B50" s="291" t="s">
        <v>125</v>
      </c>
      <c r="C50" s="292"/>
      <c r="D50" s="292"/>
      <c r="E50" s="292"/>
      <c r="F50" s="292"/>
      <c r="G50" s="292"/>
      <c r="H50" s="292"/>
      <c r="I50" s="351">
        <f>SUM(I34:I49)</f>
        <v>18000</v>
      </c>
      <c r="J50" s="351">
        <f>SUM(J34:J49)</f>
        <v>26000</v>
      </c>
      <c r="K50" s="293">
        <f t="shared" si="3"/>
        <v>1.4444444444444444</v>
      </c>
      <c r="L50" s="293">
        <f t="shared" si="4"/>
        <v>5.5555555555555551E-5</v>
      </c>
      <c r="M50" s="292"/>
      <c r="N50" s="295"/>
    </row>
  </sheetData>
  <mergeCells count="2">
    <mergeCell ref="C2:D2"/>
    <mergeCell ref="F2:H2"/>
  </mergeCells>
  <phoneticPr fontId="4" type="noConversion"/>
  <printOptions horizontalCentered="1"/>
  <pageMargins left="0.39370078740157483" right="0.39370078740157483" top="0.39370078740157483" bottom="0.39370078740157483" header="0.31496062992125984" footer="0.31496062992125984"/>
  <pageSetup paperSize="9" scale="83" fitToHeight="0" orientation="landscape" r:id="rId1"/>
  <headerFooter alignWithMargins="0">
    <oddFooter>&amp;C2-4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CC"/>
    <pageSetUpPr fitToPage="1"/>
  </sheetPr>
  <dimension ref="B1:L27"/>
  <sheetViews>
    <sheetView showGridLines="0" zoomScaleNormal="100" workbookViewId="0"/>
  </sheetViews>
  <sheetFormatPr defaultColWidth="8.88671875" defaultRowHeight="12" customHeight="1" x14ac:dyDescent="0.15"/>
  <cols>
    <col min="1" max="1" width="1.33203125" style="113" customWidth="1"/>
    <col min="2" max="2" width="10.6640625" style="113" customWidth="1"/>
    <col min="3" max="3" width="13.5546875" style="113" customWidth="1"/>
    <col min="4" max="4" width="10.6640625" style="113" customWidth="1"/>
    <col min="5" max="5" width="14" style="113" customWidth="1"/>
    <col min="6" max="7" width="9.77734375" style="113" customWidth="1"/>
    <col min="8" max="8" width="18.109375" style="113" customWidth="1"/>
    <col min="9" max="10" width="11.44140625" style="113" bestFit="1" customWidth="1"/>
    <col min="11" max="11" width="8.21875" style="113" bestFit="1" customWidth="1"/>
    <col min="12" max="16384" width="8.88671875" style="113"/>
  </cols>
  <sheetData>
    <row r="1" spans="2:12" ht="12" customHeight="1" thickBot="1" x14ac:dyDescent="0.2"/>
    <row r="2" spans="2:12" s="33" customFormat="1" ht="24" customHeight="1" thickBot="1" x14ac:dyDescent="0.2">
      <c r="B2" s="34" t="s">
        <v>235</v>
      </c>
      <c r="C2" s="490" t="str">
        <f>표지!$D$4</f>
        <v>xxx 운용사</v>
      </c>
      <c r="D2" s="492"/>
      <c r="E2" s="491"/>
      <c r="F2" s="36" t="s">
        <v>232</v>
      </c>
      <c r="G2" s="490" t="s">
        <v>329</v>
      </c>
      <c r="H2" s="492"/>
      <c r="I2" s="491"/>
    </row>
    <row r="3" spans="2:12" ht="12" customHeight="1" x14ac:dyDescent="0.15">
      <c r="B3" s="114"/>
      <c r="C3" s="114"/>
      <c r="D3" s="114"/>
    </row>
    <row r="4" spans="2:12" ht="20.25" customHeight="1" x14ac:dyDescent="0.15">
      <c r="B4" s="205" t="s">
        <v>6</v>
      </c>
      <c r="C4" s="115"/>
      <c r="D4" s="115"/>
      <c r="E4" s="116"/>
      <c r="F4" s="116"/>
      <c r="G4" s="116"/>
      <c r="H4" s="116"/>
      <c r="I4" s="116"/>
      <c r="J4" s="116"/>
      <c r="K4" s="117"/>
    </row>
    <row r="5" spans="2:12" ht="20.25" customHeight="1" x14ac:dyDescent="0.15">
      <c r="B5" s="118" t="s">
        <v>330</v>
      </c>
      <c r="C5" s="119"/>
      <c r="D5" s="119"/>
      <c r="E5" s="120"/>
      <c r="F5" s="120"/>
      <c r="G5" s="120"/>
      <c r="H5" s="120"/>
      <c r="I5" s="120"/>
      <c r="J5" s="120"/>
      <c r="K5" s="121"/>
    </row>
    <row r="6" spans="2:12" ht="20.25" customHeight="1" x14ac:dyDescent="0.15">
      <c r="B6" s="210" t="s">
        <v>343</v>
      </c>
      <c r="C6" s="122"/>
      <c r="D6" s="122"/>
      <c r="E6" s="123"/>
      <c r="F6" s="123"/>
      <c r="G6" s="123"/>
      <c r="H6" s="123"/>
      <c r="I6" s="123"/>
      <c r="J6" s="123"/>
      <c r="K6" s="124"/>
    </row>
    <row r="7" spans="2:12" ht="12" customHeight="1" thickBot="1" x14ac:dyDescent="0.2">
      <c r="B7" s="114"/>
      <c r="C7" s="114"/>
      <c r="D7" s="114"/>
      <c r="K7" s="87"/>
    </row>
    <row r="8" spans="2:12" ht="21.75" customHeight="1" thickBot="1" x14ac:dyDescent="0.2">
      <c r="B8" s="377" t="s">
        <v>102</v>
      </c>
      <c r="C8" s="378" t="s">
        <v>331</v>
      </c>
      <c r="D8" s="248" t="s">
        <v>104</v>
      </c>
      <c r="E8" s="248" t="s">
        <v>68</v>
      </c>
      <c r="F8" s="248" t="s">
        <v>69</v>
      </c>
      <c r="G8" s="248" t="s">
        <v>103</v>
      </c>
      <c r="H8" s="248" t="s">
        <v>70</v>
      </c>
      <c r="I8" s="248" t="s">
        <v>71</v>
      </c>
      <c r="J8" s="248" t="s">
        <v>72</v>
      </c>
      <c r="K8" s="258" t="s">
        <v>346</v>
      </c>
    </row>
    <row r="9" spans="2:12" ht="21.75" customHeight="1" x14ac:dyDescent="0.15">
      <c r="B9" s="367" t="s">
        <v>5</v>
      </c>
      <c r="C9" s="368" t="s">
        <v>332</v>
      </c>
      <c r="D9" s="369" t="s">
        <v>105</v>
      </c>
      <c r="E9" s="370" t="s">
        <v>335</v>
      </c>
      <c r="F9" s="370" t="s">
        <v>73</v>
      </c>
      <c r="G9" s="370" t="s">
        <v>74</v>
      </c>
      <c r="H9" s="370" t="s">
        <v>337</v>
      </c>
      <c r="I9" s="371">
        <v>38353</v>
      </c>
      <c r="J9" s="371">
        <v>42527</v>
      </c>
      <c r="K9" s="403">
        <f>(J9-I9)/365</f>
        <v>11.435616438356165</v>
      </c>
      <c r="L9" s="87"/>
    </row>
    <row r="10" spans="2:12" ht="21.75" customHeight="1" x14ac:dyDescent="0.15">
      <c r="B10" s="372"/>
      <c r="C10" s="126"/>
      <c r="D10" s="127"/>
      <c r="E10" s="128" t="s">
        <v>336</v>
      </c>
      <c r="F10" s="128" t="s">
        <v>76</v>
      </c>
      <c r="G10" s="128" t="s">
        <v>77</v>
      </c>
      <c r="H10" s="128" t="s">
        <v>78</v>
      </c>
      <c r="I10" s="129">
        <v>36892</v>
      </c>
      <c r="J10" s="129">
        <v>37895</v>
      </c>
      <c r="K10" s="404">
        <f>(J10-I10)/365</f>
        <v>2.7479452054794522</v>
      </c>
    </row>
    <row r="11" spans="2:12" ht="21.75" customHeight="1" x14ac:dyDescent="0.15">
      <c r="B11" s="373"/>
      <c r="C11" s="130"/>
      <c r="D11" s="131"/>
      <c r="E11" s="355" t="s">
        <v>79</v>
      </c>
      <c r="F11" s="355" t="s">
        <v>80</v>
      </c>
      <c r="G11" s="355" t="s">
        <v>81</v>
      </c>
      <c r="H11" s="355" t="s">
        <v>82</v>
      </c>
      <c r="I11" s="356">
        <v>35551</v>
      </c>
      <c r="J11" s="356">
        <v>36707</v>
      </c>
      <c r="K11" s="405">
        <f>(J11-I11)/365</f>
        <v>3.1671232876712327</v>
      </c>
    </row>
    <row r="12" spans="2:12" ht="21.75" customHeight="1" thickBot="1" x14ac:dyDescent="0.2">
      <c r="B12" s="374"/>
      <c r="C12" s="375"/>
      <c r="D12" s="375"/>
      <c r="E12" s="376" t="s">
        <v>344</v>
      </c>
      <c r="F12" s="376"/>
      <c r="G12" s="376"/>
      <c r="H12" s="376"/>
      <c r="I12" s="376"/>
      <c r="J12" s="376"/>
      <c r="K12" s="402">
        <f>SUM(K9:K11)</f>
        <v>17.350684931506848</v>
      </c>
    </row>
    <row r="13" spans="2:12" ht="6.75" customHeight="1" x14ac:dyDescent="0.15">
      <c r="K13" s="407"/>
    </row>
    <row r="14" spans="2:12" ht="21.75" customHeight="1" x14ac:dyDescent="0.15">
      <c r="B14" s="393" t="s">
        <v>106</v>
      </c>
      <c r="C14" s="394" t="s">
        <v>333</v>
      </c>
      <c r="D14" s="395" t="s">
        <v>105</v>
      </c>
      <c r="E14" s="298" t="s">
        <v>335</v>
      </c>
      <c r="F14" s="298" t="s">
        <v>73</v>
      </c>
      <c r="G14" s="298" t="s">
        <v>74</v>
      </c>
      <c r="H14" s="298" t="s">
        <v>337</v>
      </c>
      <c r="I14" s="299">
        <v>38353</v>
      </c>
      <c r="J14" s="299">
        <v>42527</v>
      </c>
      <c r="K14" s="406">
        <f>(J14-I14)/365</f>
        <v>11.435616438356165</v>
      </c>
      <c r="L14" s="87"/>
    </row>
    <row r="15" spans="2:12" ht="21.75" customHeight="1" x14ac:dyDescent="0.15">
      <c r="B15" s="372"/>
      <c r="C15" s="126"/>
      <c r="D15" s="127"/>
      <c r="E15" s="128" t="s">
        <v>335</v>
      </c>
      <c r="F15" s="128" t="s">
        <v>76</v>
      </c>
      <c r="G15" s="128" t="s">
        <v>77</v>
      </c>
      <c r="H15" s="128" t="s">
        <v>78</v>
      </c>
      <c r="I15" s="129">
        <v>36892</v>
      </c>
      <c r="J15" s="129">
        <v>37895</v>
      </c>
      <c r="K15" s="404">
        <f>(J15-I15)/365</f>
        <v>2.7479452054794522</v>
      </c>
    </row>
    <row r="16" spans="2:12" ht="21.75" customHeight="1" x14ac:dyDescent="0.15">
      <c r="B16" s="373"/>
      <c r="C16" s="130"/>
      <c r="D16" s="131"/>
      <c r="E16" s="128" t="s">
        <v>75</v>
      </c>
      <c r="F16" s="128" t="s">
        <v>76</v>
      </c>
      <c r="G16" s="128" t="s">
        <v>77</v>
      </c>
      <c r="H16" s="128" t="s">
        <v>78</v>
      </c>
      <c r="I16" s="129">
        <v>36892</v>
      </c>
      <c r="J16" s="129">
        <v>37895</v>
      </c>
      <c r="K16" s="404">
        <f>(J16-I16)/365</f>
        <v>2.7479452054794522</v>
      </c>
    </row>
    <row r="17" spans="2:11" ht="21.75" customHeight="1" x14ac:dyDescent="0.15">
      <c r="B17" s="373"/>
      <c r="C17" s="130"/>
      <c r="D17" s="131"/>
      <c r="E17" s="128" t="s">
        <v>75</v>
      </c>
      <c r="F17" s="128" t="s">
        <v>76</v>
      </c>
      <c r="G17" s="128" t="s">
        <v>77</v>
      </c>
      <c r="H17" s="128" t="s">
        <v>78</v>
      </c>
      <c r="I17" s="129">
        <v>36892</v>
      </c>
      <c r="J17" s="129">
        <v>37895</v>
      </c>
      <c r="K17" s="404">
        <f>(J17-I17)/365</f>
        <v>2.7479452054794522</v>
      </c>
    </row>
    <row r="18" spans="2:11" ht="21.75" customHeight="1" x14ac:dyDescent="0.15">
      <c r="B18" s="382"/>
      <c r="C18" s="383"/>
      <c r="D18" s="384"/>
      <c r="E18" s="385" t="s">
        <v>334</v>
      </c>
      <c r="F18" s="385" t="s">
        <v>80</v>
      </c>
      <c r="G18" s="385" t="s">
        <v>81</v>
      </c>
      <c r="H18" s="385" t="s">
        <v>82</v>
      </c>
      <c r="I18" s="386">
        <v>35551</v>
      </c>
      <c r="J18" s="386">
        <v>36707</v>
      </c>
      <c r="K18" s="405">
        <f>(J18-I18)/365</f>
        <v>3.1671232876712327</v>
      </c>
    </row>
    <row r="19" spans="2:11" ht="21.75" customHeight="1" thickBot="1" x14ac:dyDescent="0.2">
      <c r="B19" s="379"/>
      <c r="C19" s="380"/>
      <c r="D19" s="380"/>
      <c r="E19" s="381" t="s">
        <v>344</v>
      </c>
      <c r="F19" s="381"/>
      <c r="G19" s="381"/>
      <c r="H19" s="381"/>
      <c r="I19" s="381"/>
      <c r="J19" s="381"/>
      <c r="K19" s="402">
        <f>SUM(K14:K18)</f>
        <v>22.846575342465755</v>
      </c>
    </row>
    <row r="20" spans="2:11" ht="6.75" customHeight="1" x14ac:dyDescent="0.15">
      <c r="B20" s="123"/>
      <c r="C20" s="123"/>
      <c r="D20" s="123"/>
      <c r="E20" s="123"/>
      <c r="F20" s="123"/>
      <c r="G20" s="123"/>
      <c r="H20" s="123"/>
      <c r="I20" s="123"/>
      <c r="J20" s="123"/>
      <c r="K20" s="392"/>
    </row>
    <row r="21" spans="2:11" ht="21.75" customHeight="1" x14ac:dyDescent="0.15">
      <c r="B21" s="387" t="s">
        <v>107</v>
      </c>
      <c r="C21" s="388" t="s">
        <v>333</v>
      </c>
      <c r="D21" s="389" t="s">
        <v>105</v>
      </c>
      <c r="E21" s="390" t="s">
        <v>335</v>
      </c>
      <c r="F21" s="390" t="s">
        <v>73</v>
      </c>
      <c r="G21" s="390" t="s">
        <v>340</v>
      </c>
      <c r="H21" s="390" t="s">
        <v>337</v>
      </c>
      <c r="I21" s="391">
        <v>37622</v>
      </c>
      <c r="J21" s="391">
        <v>42527</v>
      </c>
      <c r="K21" s="406">
        <f t="shared" ref="K21:K25" si="0">(J21-I21)/365</f>
        <v>13.438356164383562</v>
      </c>
    </row>
    <row r="22" spans="2:11" ht="21.75" customHeight="1" x14ac:dyDescent="0.15">
      <c r="B22" s="373"/>
      <c r="C22" s="130"/>
      <c r="D22" s="131"/>
      <c r="E22" s="128" t="s">
        <v>342</v>
      </c>
      <c r="F22" s="128" t="s">
        <v>76</v>
      </c>
      <c r="G22" s="128" t="s">
        <v>339</v>
      </c>
      <c r="H22" s="128" t="s">
        <v>78</v>
      </c>
      <c r="I22" s="129">
        <v>36892</v>
      </c>
      <c r="J22" s="129">
        <v>37895</v>
      </c>
      <c r="K22" s="404">
        <f t="shared" si="0"/>
        <v>2.7479452054794522</v>
      </c>
    </row>
    <row r="23" spans="2:11" ht="21.75" customHeight="1" x14ac:dyDescent="0.15">
      <c r="B23" s="373"/>
      <c r="C23" s="130"/>
      <c r="D23" s="131"/>
      <c r="E23" s="128" t="s">
        <v>342</v>
      </c>
      <c r="F23" s="128" t="s">
        <v>76</v>
      </c>
      <c r="G23" s="128" t="s">
        <v>77</v>
      </c>
      <c r="H23" s="128" t="s">
        <v>78</v>
      </c>
      <c r="I23" s="129">
        <v>36892</v>
      </c>
      <c r="J23" s="129">
        <v>37895</v>
      </c>
      <c r="K23" s="404">
        <f t="shared" si="0"/>
        <v>2.7479452054794522</v>
      </c>
    </row>
    <row r="24" spans="2:11" ht="21.75" customHeight="1" x14ac:dyDescent="0.15">
      <c r="B24" s="373"/>
      <c r="C24" s="130"/>
      <c r="D24" s="131"/>
      <c r="E24" s="128" t="s">
        <v>342</v>
      </c>
      <c r="F24" s="128" t="s">
        <v>76</v>
      </c>
      <c r="G24" s="128" t="s">
        <v>338</v>
      </c>
      <c r="H24" s="128" t="s">
        <v>78</v>
      </c>
      <c r="I24" s="129">
        <v>36892</v>
      </c>
      <c r="J24" s="129">
        <v>37895</v>
      </c>
      <c r="K24" s="404">
        <f t="shared" si="0"/>
        <v>2.7479452054794522</v>
      </c>
    </row>
    <row r="25" spans="2:11" ht="21.75" customHeight="1" x14ac:dyDescent="0.15">
      <c r="B25" s="382"/>
      <c r="C25" s="383"/>
      <c r="D25" s="384"/>
      <c r="E25" s="385" t="s">
        <v>341</v>
      </c>
      <c r="F25" s="385" t="s">
        <v>80</v>
      </c>
      <c r="G25" s="385" t="s">
        <v>81</v>
      </c>
      <c r="H25" s="385" t="s">
        <v>405</v>
      </c>
      <c r="I25" s="386">
        <v>35551</v>
      </c>
      <c r="J25" s="386">
        <v>36707</v>
      </c>
      <c r="K25" s="405">
        <f t="shared" si="0"/>
        <v>3.1671232876712327</v>
      </c>
    </row>
    <row r="26" spans="2:11" ht="21.75" customHeight="1" thickBot="1" x14ac:dyDescent="0.2">
      <c r="B26" s="379"/>
      <c r="C26" s="380"/>
      <c r="D26" s="380"/>
      <c r="E26" s="381" t="s">
        <v>344</v>
      </c>
      <c r="F26" s="381"/>
      <c r="G26" s="381"/>
      <c r="H26" s="381"/>
      <c r="I26" s="381"/>
      <c r="J26" s="381"/>
      <c r="K26" s="402">
        <f>SUM(K21:K25)</f>
        <v>24.849315068493155</v>
      </c>
    </row>
    <row r="27" spans="2:11" ht="12" customHeight="1" x14ac:dyDescent="0.15">
      <c r="K27" s="357"/>
    </row>
  </sheetData>
  <mergeCells count="2">
    <mergeCell ref="C2:E2"/>
    <mergeCell ref="G2:I2"/>
  </mergeCells>
  <phoneticPr fontId="4" type="noConversion"/>
  <printOptions horizontalCentered="1"/>
  <pageMargins left="0.39370078740157483" right="0.39370078740157483" top="0.39370078740157483" bottom="0.39370078740157483" header="0.31496062992125984" footer="0.31496062992125984"/>
  <pageSetup paperSize="9" fitToHeight="0" orientation="landscape" r:id="rId1"/>
  <headerFooter alignWithMargins="0">
    <oddFooter>&amp;C3-1</oddFooter>
  </headerFooter>
  <colBreaks count="1" manualBreakCount="1">
    <brk id="11" max="1048575" man="1"/>
  </colBreaks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>
          <x14:formula1>
            <xm:f>콤보박스!$A$9:$A$10</xm:f>
          </x14:formula1>
          <xm:sqref>C9 C14 C21</xm:sqref>
        </x14:dataValidation>
      </x14:dataValidations>
    </ext>
  </extLst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66"/>
    <pageSetUpPr fitToPage="1"/>
  </sheetPr>
  <dimension ref="A1:T44"/>
  <sheetViews>
    <sheetView showGridLines="0" zoomScale="85" zoomScaleNormal="85" zoomScaleSheetLayoutView="55" workbookViewId="0"/>
  </sheetViews>
  <sheetFormatPr defaultRowHeight="13.5" x14ac:dyDescent="0.15"/>
  <cols>
    <col min="1" max="1" width="3.21875" style="76" customWidth="1"/>
    <col min="2" max="2" width="10.6640625" style="76" customWidth="1"/>
    <col min="3" max="5" width="18.21875" style="76" customWidth="1"/>
    <col min="6" max="8" width="10.5546875" style="76" customWidth="1"/>
    <col min="9" max="12" width="9.88671875" style="76" customWidth="1"/>
    <col min="13" max="13" width="12.109375" style="76" customWidth="1"/>
    <col min="14" max="14" width="12.109375" style="353" customWidth="1"/>
    <col min="15" max="15" width="38.5546875" style="76" customWidth="1"/>
    <col min="16" max="16" width="8.21875" style="76" customWidth="1"/>
    <col min="17" max="17" width="8.109375" style="76" customWidth="1"/>
    <col min="18" max="18" width="12.33203125" style="76" customWidth="1"/>
    <col min="19" max="19" width="14.109375" style="76" customWidth="1"/>
    <col min="20" max="16384" width="8.88671875" style="76"/>
  </cols>
  <sheetData>
    <row r="1" spans="1:20" ht="16.5" customHeight="1" thickBot="1" x14ac:dyDescent="0.2"/>
    <row r="2" spans="1:20" s="33" customFormat="1" ht="24" customHeight="1" thickBot="1" x14ac:dyDescent="0.2">
      <c r="B2" s="34" t="s">
        <v>235</v>
      </c>
      <c r="C2" s="490" t="str">
        <f>표지!$D$4</f>
        <v>xxx 운용사</v>
      </c>
      <c r="D2" s="491"/>
      <c r="E2" s="36" t="s">
        <v>232</v>
      </c>
      <c r="F2" s="490" t="s">
        <v>345</v>
      </c>
      <c r="G2" s="492"/>
      <c r="H2" s="492"/>
      <c r="I2" s="491"/>
    </row>
    <row r="3" spans="1:20" ht="14.25" customHeight="1" x14ac:dyDescent="0.15">
      <c r="B3" s="39"/>
      <c r="C3" s="77"/>
      <c r="D3" s="77"/>
      <c r="E3" s="77"/>
    </row>
    <row r="4" spans="1:20" x14ac:dyDescent="0.15">
      <c r="A4" s="78"/>
      <c r="B4" s="205" t="s">
        <v>6</v>
      </c>
      <c r="C4" s="79"/>
      <c r="D4" s="79"/>
      <c r="E4" s="79"/>
      <c r="F4" s="79"/>
      <c r="G4" s="79"/>
      <c r="H4" s="79"/>
      <c r="I4" s="79"/>
      <c r="J4" s="79"/>
      <c r="K4" s="79"/>
      <c r="L4" s="79"/>
      <c r="M4" s="79"/>
      <c r="N4" s="79"/>
      <c r="O4" s="79"/>
      <c r="P4" s="79"/>
      <c r="Q4" s="79"/>
      <c r="R4" s="79"/>
      <c r="S4" s="80"/>
      <c r="T4" s="81"/>
    </row>
    <row r="5" spans="1:20" ht="15.75" customHeight="1" x14ac:dyDescent="0.15">
      <c r="A5" s="78"/>
      <c r="B5" s="146" t="s">
        <v>447</v>
      </c>
      <c r="C5" s="81"/>
      <c r="D5" s="81"/>
      <c r="E5" s="81"/>
      <c r="F5" s="81"/>
      <c r="G5" s="81"/>
      <c r="H5" s="81"/>
      <c r="I5" s="81"/>
      <c r="J5" s="81"/>
      <c r="K5" s="81"/>
      <c r="L5" s="81"/>
      <c r="M5" s="81"/>
      <c r="N5" s="81"/>
      <c r="O5" s="81"/>
      <c r="P5" s="81"/>
      <c r="Q5" s="81"/>
      <c r="R5" s="81"/>
      <c r="S5" s="82"/>
      <c r="T5" s="81"/>
    </row>
    <row r="6" spans="1:20" ht="15.75" customHeight="1" x14ac:dyDescent="0.15">
      <c r="A6" s="78"/>
      <c r="B6" s="328" t="s">
        <v>355</v>
      </c>
      <c r="C6" s="81"/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  <c r="Q6" s="81"/>
      <c r="R6" s="81"/>
      <c r="S6" s="82"/>
      <c r="T6" s="81"/>
    </row>
    <row r="7" spans="1:20" ht="15.75" customHeight="1" x14ac:dyDescent="0.15">
      <c r="A7" s="78"/>
      <c r="B7" s="328" t="s">
        <v>455</v>
      </c>
      <c r="C7" s="81"/>
      <c r="D7" s="81"/>
      <c r="E7" s="81"/>
      <c r="F7" s="81"/>
      <c r="G7" s="81"/>
      <c r="H7" s="81"/>
      <c r="I7" s="81"/>
      <c r="J7" s="81"/>
      <c r="K7" s="81"/>
      <c r="L7" s="81"/>
      <c r="M7" s="81"/>
      <c r="N7" s="81"/>
      <c r="O7" s="81"/>
      <c r="P7" s="81"/>
      <c r="Q7" s="81"/>
      <c r="R7" s="81"/>
      <c r="S7" s="82"/>
      <c r="T7" s="81"/>
    </row>
    <row r="8" spans="1:20" ht="15.75" customHeight="1" x14ac:dyDescent="0.15">
      <c r="B8" s="83" t="s">
        <v>369</v>
      </c>
      <c r="C8" s="81"/>
      <c r="D8" s="81"/>
      <c r="E8" s="81"/>
      <c r="F8" s="81"/>
      <c r="G8" s="81"/>
      <c r="H8" s="81"/>
      <c r="I8" s="81"/>
      <c r="J8" s="81"/>
      <c r="K8" s="81"/>
      <c r="L8" s="81"/>
      <c r="M8" s="81"/>
      <c r="N8" s="81"/>
      <c r="O8" s="81"/>
      <c r="P8" s="81"/>
      <c r="Q8" s="81"/>
      <c r="R8" s="81"/>
      <c r="S8" s="82"/>
      <c r="T8" s="81"/>
    </row>
    <row r="9" spans="1:20" ht="15.75" customHeight="1" x14ac:dyDescent="0.15">
      <c r="B9" s="83" t="s">
        <v>299</v>
      </c>
      <c r="C9" s="81"/>
      <c r="D9" s="81"/>
      <c r="E9" s="81"/>
      <c r="F9" s="81"/>
      <c r="G9" s="81"/>
      <c r="H9" s="81"/>
      <c r="I9" s="81"/>
      <c r="J9" s="81"/>
      <c r="K9" s="81"/>
      <c r="L9" s="81"/>
      <c r="M9" s="81"/>
      <c r="N9" s="81"/>
      <c r="O9" s="81"/>
      <c r="P9" s="81"/>
      <c r="Q9" s="81"/>
      <c r="R9" s="81"/>
      <c r="S9" s="82"/>
      <c r="T9" s="81"/>
    </row>
    <row r="10" spans="1:20" ht="15.75" customHeight="1" x14ac:dyDescent="0.15">
      <c r="B10" s="83" t="s">
        <v>311</v>
      </c>
      <c r="C10" s="81"/>
      <c r="D10" s="81"/>
      <c r="E10" s="81"/>
      <c r="F10" s="81"/>
      <c r="G10" s="81"/>
      <c r="H10" s="81"/>
      <c r="I10" s="81"/>
      <c r="J10" s="81"/>
      <c r="K10" s="81"/>
      <c r="L10" s="81"/>
      <c r="M10" s="81"/>
      <c r="N10" s="81"/>
      <c r="O10" s="81"/>
      <c r="P10" s="81"/>
      <c r="Q10" s="81"/>
      <c r="R10" s="81"/>
      <c r="S10" s="82"/>
      <c r="T10" s="81"/>
    </row>
    <row r="11" spans="1:20" ht="15.75" customHeight="1" x14ac:dyDescent="0.15">
      <c r="B11" s="83" t="s">
        <v>451</v>
      </c>
      <c r="C11" s="81"/>
      <c r="D11" s="81"/>
      <c r="E11" s="81"/>
      <c r="F11" s="81"/>
      <c r="G11" s="81"/>
      <c r="H11" s="81"/>
      <c r="I11" s="81"/>
      <c r="J11" s="81"/>
      <c r="K11" s="81"/>
      <c r="L11" s="81"/>
      <c r="M11" s="81"/>
      <c r="N11" s="81"/>
      <c r="O11" s="81"/>
      <c r="P11" s="81"/>
      <c r="Q11" s="81"/>
      <c r="R11" s="81"/>
      <c r="S11" s="82"/>
      <c r="T11" s="81"/>
    </row>
    <row r="12" spans="1:20" ht="15.75" customHeight="1" x14ac:dyDescent="0.15">
      <c r="B12" s="83" t="s">
        <v>383</v>
      </c>
      <c r="C12" s="81"/>
      <c r="D12" s="81"/>
      <c r="E12" s="81"/>
      <c r="F12" s="81"/>
      <c r="G12" s="81"/>
      <c r="H12" s="81"/>
      <c r="I12" s="81"/>
      <c r="J12" s="81"/>
      <c r="K12" s="81"/>
      <c r="L12" s="81"/>
      <c r="M12" s="81"/>
      <c r="N12" s="81"/>
      <c r="O12" s="81"/>
      <c r="P12" s="81"/>
      <c r="Q12" s="81"/>
      <c r="R12" s="81"/>
      <c r="S12" s="82"/>
      <c r="T12" s="81"/>
    </row>
    <row r="13" spans="1:20" ht="15.75" customHeight="1" x14ac:dyDescent="0.15">
      <c r="B13" s="83" t="s">
        <v>384</v>
      </c>
      <c r="C13" s="81"/>
      <c r="D13" s="81"/>
      <c r="E13" s="81"/>
      <c r="F13" s="81"/>
      <c r="G13" s="81"/>
      <c r="H13" s="81"/>
      <c r="I13" s="81"/>
      <c r="J13" s="81"/>
      <c r="K13" s="81"/>
      <c r="L13" s="81"/>
      <c r="M13" s="81"/>
      <c r="N13" s="81"/>
      <c r="O13" s="81"/>
      <c r="P13" s="81"/>
      <c r="Q13" s="81"/>
      <c r="R13" s="81"/>
      <c r="S13" s="82"/>
      <c r="T13" s="81"/>
    </row>
    <row r="14" spans="1:20" s="353" customFormat="1" ht="15.75" customHeight="1" x14ac:dyDescent="0.15">
      <c r="B14" s="83" t="s">
        <v>319</v>
      </c>
      <c r="C14" s="81"/>
      <c r="D14" s="81"/>
      <c r="E14" s="81"/>
      <c r="F14" s="81"/>
      <c r="G14" s="81"/>
      <c r="H14" s="81"/>
      <c r="I14" s="81"/>
      <c r="J14" s="81"/>
      <c r="K14" s="81"/>
      <c r="L14" s="81"/>
      <c r="M14" s="81"/>
      <c r="N14" s="81"/>
      <c r="O14" s="81"/>
      <c r="P14" s="81"/>
      <c r="Q14" s="81"/>
      <c r="R14" s="81"/>
      <c r="S14" s="82"/>
      <c r="T14" s="81"/>
    </row>
    <row r="15" spans="1:20" ht="15.75" customHeight="1" x14ac:dyDescent="0.15">
      <c r="B15" s="83" t="s">
        <v>323</v>
      </c>
      <c r="C15" s="81"/>
      <c r="D15" s="81"/>
      <c r="E15" s="81"/>
      <c r="F15" s="81"/>
      <c r="G15" s="81"/>
      <c r="H15" s="81"/>
      <c r="I15" s="81"/>
      <c r="J15" s="81"/>
      <c r="K15" s="81"/>
      <c r="L15" s="81"/>
      <c r="M15" s="81"/>
      <c r="N15" s="81"/>
      <c r="O15" s="81"/>
      <c r="P15" s="81"/>
      <c r="Q15" s="81"/>
      <c r="R15" s="81"/>
      <c r="S15" s="82"/>
      <c r="T15" s="81"/>
    </row>
    <row r="16" spans="1:20" ht="15.75" customHeight="1" x14ac:dyDescent="0.15">
      <c r="B16" s="83" t="s">
        <v>454</v>
      </c>
      <c r="C16" s="81"/>
      <c r="D16" s="81"/>
      <c r="E16" s="81"/>
      <c r="F16" s="81"/>
      <c r="G16" s="81"/>
      <c r="H16" s="81"/>
      <c r="I16" s="81"/>
      <c r="J16" s="81"/>
      <c r="K16" s="81"/>
      <c r="L16" s="81"/>
      <c r="M16" s="81"/>
      <c r="N16" s="462"/>
      <c r="O16" s="81"/>
      <c r="P16" s="81"/>
      <c r="Q16" s="81"/>
      <c r="R16" s="81"/>
      <c r="S16" s="82"/>
      <c r="T16" s="81"/>
    </row>
    <row r="17" spans="2:20" ht="15.75" customHeight="1" x14ac:dyDescent="0.15">
      <c r="B17" s="216" t="s">
        <v>284</v>
      </c>
      <c r="C17" s="352"/>
      <c r="D17" s="352"/>
      <c r="E17" s="352"/>
      <c r="F17" s="352"/>
      <c r="G17" s="352"/>
      <c r="H17" s="352"/>
      <c r="I17" s="352"/>
      <c r="J17" s="352"/>
      <c r="K17" s="352"/>
      <c r="L17" s="352"/>
      <c r="M17" s="352"/>
      <c r="N17" s="352"/>
      <c r="O17" s="352"/>
      <c r="P17" s="352"/>
      <c r="Q17" s="352"/>
      <c r="R17" s="352"/>
      <c r="S17" s="86"/>
      <c r="T17" s="81"/>
    </row>
    <row r="18" spans="2:20" ht="7.5" customHeight="1" x14ac:dyDescent="0.15">
      <c r="B18" s="43"/>
      <c r="C18" s="81"/>
      <c r="D18" s="81"/>
      <c r="E18" s="81"/>
      <c r="F18" s="81"/>
      <c r="G18" s="81"/>
      <c r="H18" s="81"/>
      <c r="I18" s="81"/>
      <c r="J18" s="81"/>
      <c r="K18" s="81"/>
      <c r="L18" s="81"/>
      <c r="M18" s="81"/>
      <c r="N18" s="81"/>
    </row>
    <row r="19" spans="2:20" x14ac:dyDescent="0.15">
      <c r="S19" s="88" t="s">
        <v>188</v>
      </c>
    </row>
    <row r="20" spans="2:20" ht="17.25" customHeight="1" x14ac:dyDescent="0.15">
      <c r="B20" s="513" t="s">
        <v>1</v>
      </c>
      <c r="C20" s="518" t="s">
        <v>157</v>
      </c>
      <c r="D20" s="518" t="s">
        <v>348</v>
      </c>
      <c r="E20" s="518" t="s">
        <v>159</v>
      </c>
      <c r="F20" s="519" t="s">
        <v>203</v>
      </c>
      <c r="G20" s="518" t="s">
        <v>327</v>
      </c>
      <c r="H20" s="519" t="s">
        <v>367</v>
      </c>
      <c r="I20" s="519" t="s">
        <v>86</v>
      </c>
      <c r="J20" s="519" t="s">
        <v>87</v>
      </c>
      <c r="K20" s="518" t="s">
        <v>288</v>
      </c>
      <c r="L20" s="518" t="s">
        <v>289</v>
      </c>
      <c r="M20" s="519" t="s">
        <v>83</v>
      </c>
      <c r="N20" s="519"/>
      <c r="O20" s="519"/>
      <c r="P20" s="519" t="s">
        <v>89</v>
      </c>
      <c r="Q20" s="519" t="s">
        <v>90</v>
      </c>
      <c r="R20" s="511" t="s">
        <v>357</v>
      </c>
      <c r="S20" s="511" t="s">
        <v>213</v>
      </c>
    </row>
    <row r="21" spans="2:20" ht="19.5" customHeight="1" x14ac:dyDescent="0.15">
      <c r="B21" s="522"/>
      <c r="C21" s="510"/>
      <c r="D21" s="510"/>
      <c r="E21" s="510"/>
      <c r="F21" s="504"/>
      <c r="G21" s="510"/>
      <c r="H21" s="504"/>
      <c r="I21" s="504"/>
      <c r="J21" s="504"/>
      <c r="K21" s="504"/>
      <c r="L21" s="504"/>
      <c r="M21" s="332" t="s">
        <v>190</v>
      </c>
      <c r="N21" s="332" t="s">
        <v>309</v>
      </c>
      <c r="O21" s="334" t="s">
        <v>88</v>
      </c>
      <c r="P21" s="504"/>
      <c r="Q21" s="504"/>
      <c r="R21" s="523"/>
      <c r="S21" s="523"/>
    </row>
    <row r="22" spans="2:20" s="90" customFormat="1" ht="19.5" customHeight="1" x14ac:dyDescent="0.15">
      <c r="B22" s="91" t="s">
        <v>161</v>
      </c>
      <c r="C22" s="92" t="s">
        <v>62</v>
      </c>
      <c r="D22" s="92" t="s">
        <v>158</v>
      </c>
      <c r="E22" s="94" t="s">
        <v>110</v>
      </c>
      <c r="F22" s="95" t="s">
        <v>91</v>
      </c>
      <c r="G22" s="324">
        <f>(L22+N22)/K22</f>
        <v>1.5</v>
      </c>
      <c r="H22" s="95" t="s">
        <v>164</v>
      </c>
      <c r="I22" s="96">
        <v>36526</v>
      </c>
      <c r="J22" s="96">
        <v>39813</v>
      </c>
      <c r="K22" s="220">
        <v>1000</v>
      </c>
      <c r="L22" s="220">
        <v>0</v>
      </c>
      <c r="M22" s="220">
        <v>1000</v>
      </c>
      <c r="N22" s="220">
        <v>1500</v>
      </c>
      <c r="O22" s="99" t="s">
        <v>304</v>
      </c>
      <c r="P22" s="95" t="s">
        <v>360</v>
      </c>
      <c r="Q22" s="95" t="s">
        <v>225</v>
      </c>
      <c r="R22" s="100" t="s">
        <v>163</v>
      </c>
      <c r="S22" s="100" t="s">
        <v>214</v>
      </c>
    </row>
    <row r="23" spans="2:20" s="90" customFormat="1" ht="19.5" customHeight="1" x14ac:dyDescent="0.15">
      <c r="B23" s="91" t="s">
        <v>160</v>
      </c>
      <c r="C23" s="92" t="s">
        <v>62</v>
      </c>
      <c r="D23" s="92" t="s">
        <v>349</v>
      </c>
      <c r="E23" s="94" t="s">
        <v>110</v>
      </c>
      <c r="F23" s="95" t="s">
        <v>94</v>
      </c>
      <c r="G23" s="324">
        <f t="shared" ref="G23:G27" si="0">(L23+N23)/K23</f>
        <v>1.75</v>
      </c>
      <c r="H23" s="95" t="s">
        <v>170</v>
      </c>
      <c r="I23" s="96">
        <v>36526</v>
      </c>
      <c r="J23" s="96">
        <v>39813</v>
      </c>
      <c r="K23" s="220">
        <v>4000</v>
      </c>
      <c r="L23" s="220">
        <v>3000</v>
      </c>
      <c r="M23" s="220">
        <v>2000</v>
      </c>
      <c r="N23" s="220">
        <v>4000</v>
      </c>
      <c r="O23" s="99" t="s">
        <v>307</v>
      </c>
      <c r="P23" s="95" t="s">
        <v>360</v>
      </c>
      <c r="Q23" s="95" t="s">
        <v>361</v>
      </c>
      <c r="R23" s="100" t="s">
        <v>332</v>
      </c>
      <c r="S23" s="100" t="s">
        <v>456</v>
      </c>
    </row>
    <row r="24" spans="2:20" s="90" customFormat="1" ht="19.5" customHeight="1" x14ac:dyDescent="0.15">
      <c r="B24" s="91" t="s">
        <v>161</v>
      </c>
      <c r="C24" s="92" t="s">
        <v>62</v>
      </c>
      <c r="D24" s="92" t="s">
        <v>349</v>
      </c>
      <c r="E24" s="94" t="s">
        <v>110</v>
      </c>
      <c r="F24" s="95" t="s">
        <v>98</v>
      </c>
      <c r="G24" s="324">
        <f t="shared" si="0"/>
        <v>0.625</v>
      </c>
      <c r="H24" s="95" t="s">
        <v>164</v>
      </c>
      <c r="I24" s="96">
        <v>36526</v>
      </c>
      <c r="J24" s="96">
        <v>39813</v>
      </c>
      <c r="K24" s="220">
        <v>4000</v>
      </c>
      <c r="L24" s="220">
        <v>2000</v>
      </c>
      <c r="M24" s="220">
        <v>2000</v>
      </c>
      <c r="N24" s="220">
        <v>500</v>
      </c>
      <c r="O24" s="99" t="s">
        <v>305</v>
      </c>
      <c r="P24" s="95" t="s">
        <v>362</v>
      </c>
      <c r="Q24" s="95" t="s">
        <v>363</v>
      </c>
      <c r="R24" s="100" t="s">
        <v>332</v>
      </c>
      <c r="S24" s="100" t="s">
        <v>452</v>
      </c>
    </row>
    <row r="25" spans="2:20" s="90" customFormat="1" ht="19.5" customHeight="1" x14ac:dyDescent="0.15">
      <c r="B25" s="91" t="s">
        <v>160</v>
      </c>
      <c r="C25" s="92" t="s">
        <v>351</v>
      </c>
      <c r="D25" s="92" t="s">
        <v>350</v>
      </c>
      <c r="E25" s="94" t="s">
        <v>117</v>
      </c>
      <c r="F25" s="95" t="s">
        <v>100</v>
      </c>
      <c r="G25" s="324">
        <f t="shared" si="0"/>
        <v>2</v>
      </c>
      <c r="H25" s="95" t="s">
        <v>168</v>
      </c>
      <c r="I25" s="96">
        <v>36526</v>
      </c>
      <c r="J25" s="96">
        <v>39813</v>
      </c>
      <c r="K25" s="220">
        <v>3000</v>
      </c>
      <c r="L25" s="220">
        <v>5000</v>
      </c>
      <c r="M25" s="220">
        <v>1000</v>
      </c>
      <c r="N25" s="220">
        <v>1000</v>
      </c>
      <c r="O25" s="99" t="s">
        <v>364</v>
      </c>
      <c r="P25" s="95" t="s">
        <v>365</v>
      </c>
      <c r="Q25" s="95" t="s">
        <v>363</v>
      </c>
      <c r="R25" s="100" t="s">
        <v>333</v>
      </c>
      <c r="S25" s="100" t="s">
        <v>457</v>
      </c>
    </row>
    <row r="26" spans="2:20" s="90" customFormat="1" ht="19.5" customHeight="1" x14ac:dyDescent="0.15">
      <c r="B26" s="91" t="s">
        <v>160</v>
      </c>
      <c r="C26" s="92" t="s">
        <v>351</v>
      </c>
      <c r="D26" s="92" t="s">
        <v>350</v>
      </c>
      <c r="E26" s="94" t="s">
        <v>117</v>
      </c>
      <c r="F26" s="95" t="s">
        <v>138</v>
      </c>
      <c r="G26" s="324" t="e">
        <f t="shared" si="0"/>
        <v>#DIV/0!</v>
      </c>
      <c r="H26" s="95" t="s">
        <v>164</v>
      </c>
      <c r="I26" s="96"/>
      <c r="J26" s="96"/>
      <c r="K26" s="220"/>
      <c r="L26" s="220"/>
      <c r="M26" s="220"/>
      <c r="N26" s="220"/>
      <c r="O26" s="99"/>
      <c r="P26" s="93"/>
      <c r="Q26" s="93"/>
      <c r="R26" s="100"/>
      <c r="S26" s="100"/>
    </row>
    <row r="27" spans="2:20" s="103" customFormat="1" ht="19.5" customHeight="1" x14ac:dyDescent="0.15">
      <c r="B27" s="91" t="s">
        <v>160</v>
      </c>
      <c r="C27" s="92" t="s">
        <v>351</v>
      </c>
      <c r="D27" s="92" t="s">
        <v>350</v>
      </c>
      <c r="E27" s="94" t="s">
        <v>117</v>
      </c>
      <c r="F27" s="95" t="s">
        <v>154</v>
      </c>
      <c r="G27" s="324" t="e">
        <f t="shared" si="0"/>
        <v>#DIV/0!</v>
      </c>
      <c r="H27" s="95" t="s">
        <v>166</v>
      </c>
      <c r="I27" s="96"/>
      <c r="J27" s="96"/>
      <c r="K27" s="220"/>
      <c r="L27" s="220"/>
      <c r="M27" s="220"/>
      <c r="N27" s="220"/>
      <c r="O27" s="99"/>
      <c r="P27" s="101"/>
      <c r="Q27" s="101"/>
      <c r="R27" s="102"/>
      <c r="S27" s="100"/>
    </row>
    <row r="28" spans="2:20" s="103" customFormat="1" ht="19.5" customHeight="1" x14ac:dyDescent="0.15">
      <c r="B28" s="91"/>
      <c r="C28" s="92"/>
      <c r="D28" s="92"/>
      <c r="E28" s="94"/>
      <c r="F28" s="95"/>
      <c r="G28" s="324"/>
      <c r="H28" s="95"/>
      <c r="I28" s="96"/>
      <c r="J28" s="96"/>
      <c r="K28" s="220"/>
      <c r="L28" s="220"/>
      <c r="M28" s="220"/>
      <c r="N28" s="220"/>
      <c r="O28" s="99"/>
      <c r="P28" s="101"/>
      <c r="Q28" s="101"/>
      <c r="R28" s="102"/>
      <c r="S28" s="100"/>
    </row>
    <row r="29" spans="2:20" s="103" customFormat="1" ht="19.5" customHeight="1" thickBot="1" x14ac:dyDescent="0.2">
      <c r="B29" s="104"/>
      <c r="C29" s="105"/>
      <c r="D29" s="105"/>
      <c r="E29" s="94"/>
      <c r="F29" s="106"/>
      <c r="G29" s="396"/>
      <c r="H29" s="95"/>
      <c r="I29" s="107"/>
      <c r="J29" s="107"/>
      <c r="K29" s="400"/>
      <c r="L29" s="400"/>
      <c r="M29" s="400"/>
      <c r="N29" s="400"/>
      <c r="O29" s="108"/>
      <c r="P29" s="109"/>
      <c r="Q29" s="109"/>
      <c r="R29" s="110"/>
      <c r="S29" s="111"/>
    </row>
    <row r="30" spans="2:20" s="103" customFormat="1" ht="26.25" customHeight="1" thickTop="1" thickBot="1" x14ac:dyDescent="0.2">
      <c r="B30" s="112"/>
      <c r="C30" s="112"/>
      <c r="D30" s="112"/>
      <c r="E30" s="112"/>
      <c r="F30" s="398">
        <f>COUNTA(F22:F29)</f>
        <v>6</v>
      </c>
      <c r="G30" s="397">
        <f>(L30+N30)/K30</f>
        <v>1.4166666666666667</v>
      </c>
      <c r="H30" s="112"/>
      <c r="I30" s="112"/>
      <c r="J30" s="112"/>
      <c r="K30" s="399">
        <f>SUM(K22:K29)</f>
        <v>12000</v>
      </c>
      <c r="L30" s="399">
        <f>SUM(L22:L29)</f>
        <v>10000</v>
      </c>
      <c r="M30" s="399">
        <f>SUM(M22:M29)</f>
        <v>6000</v>
      </c>
      <c r="N30" s="399">
        <f>SUM(N22:N29)</f>
        <v>7000</v>
      </c>
      <c r="O30" s="112"/>
      <c r="P30" s="112"/>
      <c r="Q30" s="112"/>
      <c r="R30" s="112"/>
      <c r="S30" s="112"/>
    </row>
    <row r="31" spans="2:20" s="103" customFormat="1" ht="9" customHeight="1" thickTop="1" x14ac:dyDescent="0.15">
      <c r="N31" s="354"/>
    </row>
    <row r="32" spans="2:20" x14ac:dyDescent="0.15">
      <c r="S32" s="88" t="s">
        <v>188</v>
      </c>
    </row>
    <row r="33" spans="2:19" s="353" customFormat="1" ht="17.25" customHeight="1" x14ac:dyDescent="0.15">
      <c r="B33" s="520" t="s">
        <v>1</v>
      </c>
      <c r="C33" s="516" t="s">
        <v>157</v>
      </c>
      <c r="D33" s="516" t="s">
        <v>348</v>
      </c>
      <c r="E33" s="516" t="s">
        <v>128</v>
      </c>
      <c r="F33" s="514" t="s">
        <v>203</v>
      </c>
      <c r="G33" s="516" t="s">
        <v>327</v>
      </c>
      <c r="H33" s="514" t="s">
        <v>368</v>
      </c>
      <c r="I33" s="514" t="s">
        <v>86</v>
      </c>
      <c r="J33" s="514" t="s">
        <v>87</v>
      </c>
      <c r="K33" s="516" t="s">
        <v>288</v>
      </c>
      <c r="L33" s="516" t="s">
        <v>289</v>
      </c>
      <c r="M33" s="511" t="s">
        <v>83</v>
      </c>
      <c r="N33" s="512"/>
      <c r="O33" s="513"/>
      <c r="P33" s="514" t="s">
        <v>89</v>
      </c>
      <c r="Q33" s="514" t="s">
        <v>90</v>
      </c>
      <c r="R33" s="514" t="s">
        <v>357</v>
      </c>
      <c r="S33" s="524" t="s">
        <v>213</v>
      </c>
    </row>
    <row r="34" spans="2:19" s="353" customFormat="1" ht="19.5" customHeight="1" x14ac:dyDescent="0.15">
      <c r="B34" s="521"/>
      <c r="C34" s="517"/>
      <c r="D34" s="517"/>
      <c r="E34" s="517"/>
      <c r="F34" s="515"/>
      <c r="G34" s="517"/>
      <c r="H34" s="515"/>
      <c r="I34" s="515"/>
      <c r="J34" s="515"/>
      <c r="K34" s="517"/>
      <c r="L34" s="517"/>
      <c r="M34" s="332" t="s">
        <v>309</v>
      </c>
      <c r="N34" s="333"/>
      <c r="O34" s="334" t="s">
        <v>88</v>
      </c>
      <c r="P34" s="515"/>
      <c r="Q34" s="515"/>
      <c r="R34" s="515"/>
      <c r="S34" s="525"/>
    </row>
    <row r="35" spans="2:19" s="90" customFormat="1" ht="19.5" customHeight="1" x14ac:dyDescent="0.15">
      <c r="B35" s="91" t="s">
        <v>201</v>
      </c>
      <c r="C35" s="92" t="s">
        <v>158</v>
      </c>
      <c r="D35" s="92" t="s">
        <v>352</v>
      </c>
      <c r="E35" s="94" t="s">
        <v>108</v>
      </c>
      <c r="F35" s="95" t="s">
        <v>91</v>
      </c>
      <c r="G35" s="324">
        <f>(L35+N35)/K35</f>
        <v>1.5</v>
      </c>
      <c r="H35" s="95" t="s">
        <v>164</v>
      </c>
      <c r="I35" s="96">
        <v>36526</v>
      </c>
      <c r="J35" s="96">
        <v>39813</v>
      </c>
      <c r="K35" s="220">
        <v>1000</v>
      </c>
      <c r="L35" s="220">
        <v>0</v>
      </c>
      <c r="M35" s="220">
        <v>1000</v>
      </c>
      <c r="N35" s="220">
        <v>1500</v>
      </c>
      <c r="O35" s="99" t="s">
        <v>304</v>
      </c>
      <c r="P35" s="95" t="s">
        <v>360</v>
      </c>
      <c r="Q35" s="95" t="s">
        <v>225</v>
      </c>
      <c r="R35" s="100" t="s">
        <v>163</v>
      </c>
      <c r="S35" s="100" t="s">
        <v>204</v>
      </c>
    </row>
    <row r="36" spans="2:19" s="90" customFormat="1" ht="19.5" customHeight="1" x14ac:dyDescent="0.15">
      <c r="B36" s="91" t="s">
        <v>173</v>
      </c>
      <c r="C36" s="92" t="s">
        <v>158</v>
      </c>
      <c r="D36" s="92" t="s">
        <v>352</v>
      </c>
      <c r="E36" s="94" t="s">
        <v>108</v>
      </c>
      <c r="F36" s="95" t="s">
        <v>94</v>
      </c>
      <c r="G36" s="324">
        <f t="shared" ref="G36:G40" si="1">(L36+N36)/K36</f>
        <v>1.75</v>
      </c>
      <c r="H36" s="95" t="s">
        <v>170</v>
      </c>
      <c r="I36" s="96">
        <v>36526</v>
      </c>
      <c r="J36" s="96">
        <v>39813</v>
      </c>
      <c r="K36" s="220">
        <v>4000</v>
      </c>
      <c r="L36" s="220">
        <v>3000</v>
      </c>
      <c r="M36" s="220">
        <v>2000</v>
      </c>
      <c r="N36" s="220">
        <v>4000</v>
      </c>
      <c r="O36" s="99" t="s">
        <v>307</v>
      </c>
      <c r="P36" s="95" t="s">
        <v>360</v>
      </c>
      <c r="Q36" s="95" t="s">
        <v>361</v>
      </c>
      <c r="R36" s="100" t="s">
        <v>332</v>
      </c>
      <c r="S36" s="100" t="s">
        <v>205</v>
      </c>
    </row>
    <row r="37" spans="2:19" s="90" customFormat="1" ht="19.5" customHeight="1" x14ac:dyDescent="0.15">
      <c r="B37" s="91" t="s">
        <v>202</v>
      </c>
      <c r="C37" s="92" t="s">
        <v>353</v>
      </c>
      <c r="D37" s="92" t="s">
        <v>354</v>
      </c>
      <c r="E37" s="94" t="s">
        <v>117</v>
      </c>
      <c r="F37" s="95" t="s">
        <v>98</v>
      </c>
      <c r="G37" s="324">
        <f t="shared" si="1"/>
        <v>0.625</v>
      </c>
      <c r="H37" s="95" t="s">
        <v>164</v>
      </c>
      <c r="I37" s="96">
        <v>36526</v>
      </c>
      <c r="J37" s="96">
        <v>39813</v>
      </c>
      <c r="K37" s="220">
        <v>4000</v>
      </c>
      <c r="L37" s="220">
        <v>2000</v>
      </c>
      <c r="M37" s="220">
        <v>2000</v>
      </c>
      <c r="N37" s="220">
        <v>500</v>
      </c>
      <c r="O37" s="99" t="s">
        <v>305</v>
      </c>
      <c r="P37" s="95" t="s">
        <v>362</v>
      </c>
      <c r="Q37" s="95" t="s">
        <v>363</v>
      </c>
      <c r="R37" s="100" t="s">
        <v>332</v>
      </c>
      <c r="S37" s="100" t="s">
        <v>366</v>
      </c>
    </row>
    <row r="38" spans="2:19" s="90" customFormat="1" ht="19.5" customHeight="1" x14ac:dyDescent="0.15">
      <c r="B38" s="91" t="s">
        <v>202</v>
      </c>
      <c r="C38" s="92" t="s">
        <v>353</v>
      </c>
      <c r="D38" s="92" t="s">
        <v>354</v>
      </c>
      <c r="E38" s="94" t="s">
        <v>117</v>
      </c>
      <c r="F38" s="95" t="s">
        <v>100</v>
      </c>
      <c r="G38" s="324">
        <f t="shared" si="1"/>
        <v>2</v>
      </c>
      <c r="H38" s="95" t="s">
        <v>168</v>
      </c>
      <c r="I38" s="96">
        <v>36526</v>
      </c>
      <c r="J38" s="96">
        <v>39813</v>
      </c>
      <c r="K38" s="220">
        <v>3000</v>
      </c>
      <c r="L38" s="220">
        <v>5000</v>
      </c>
      <c r="M38" s="220">
        <v>1000</v>
      </c>
      <c r="N38" s="220">
        <v>1000</v>
      </c>
      <c r="O38" s="99" t="s">
        <v>364</v>
      </c>
      <c r="P38" s="95" t="s">
        <v>365</v>
      </c>
      <c r="Q38" s="95" t="s">
        <v>363</v>
      </c>
      <c r="R38" s="100" t="s">
        <v>333</v>
      </c>
      <c r="S38" s="100" t="s">
        <v>205</v>
      </c>
    </row>
    <row r="39" spans="2:19" s="90" customFormat="1" ht="19.5" customHeight="1" x14ac:dyDescent="0.15">
      <c r="B39" s="91"/>
      <c r="C39" s="92"/>
      <c r="D39" s="92"/>
      <c r="E39" s="94"/>
      <c r="F39" s="95"/>
      <c r="G39" s="324" t="e">
        <f t="shared" si="1"/>
        <v>#DIV/0!</v>
      </c>
      <c r="H39" s="95" t="s">
        <v>164</v>
      </c>
      <c r="I39" s="96"/>
      <c r="J39" s="96"/>
      <c r="K39" s="220"/>
      <c r="L39" s="220"/>
      <c r="M39" s="220"/>
      <c r="N39" s="220"/>
      <c r="O39" s="99"/>
      <c r="P39" s="93"/>
      <c r="Q39" s="93"/>
      <c r="R39" s="100"/>
      <c r="S39" s="100"/>
    </row>
    <row r="40" spans="2:19" s="103" customFormat="1" ht="19.5" customHeight="1" x14ac:dyDescent="0.15">
      <c r="B40" s="91"/>
      <c r="C40" s="92"/>
      <c r="D40" s="92"/>
      <c r="E40" s="94"/>
      <c r="F40" s="95"/>
      <c r="G40" s="324" t="e">
        <f t="shared" si="1"/>
        <v>#DIV/0!</v>
      </c>
      <c r="H40" s="95" t="s">
        <v>166</v>
      </c>
      <c r="I40" s="96"/>
      <c r="J40" s="96"/>
      <c r="K40" s="220"/>
      <c r="L40" s="220"/>
      <c r="M40" s="220"/>
      <c r="N40" s="220"/>
      <c r="O40" s="99"/>
      <c r="P40" s="101"/>
      <c r="Q40" s="101"/>
      <c r="R40" s="102"/>
      <c r="S40" s="100"/>
    </row>
    <row r="41" spans="2:19" s="103" customFormat="1" ht="19.5" customHeight="1" x14ac:dyDescent="0.15">
      <c r="B41" s="91"/>
      <c r="C41" s="92"/>
      <c r="D41" s="92"/>
      <c r="E41" s="94"/>
      <c r="F41" s="95"/>
      <c r="G41" s="324"/>
      <c r="H41" s="95"/>
      <c r="I41" s="96"/>
      <c r="J41" s="96"/>
      <c r="K41" s="220"/>
      <c r="L41" s="220"/>
      <c r="M41" s="220"/>
      <c r="N41" s="220"/>
      <c r="O41" s="99"/>
      <c r="P41" s="101"/>
      <c r="Q41" s="101"/>
      <c r="R41" s="102"/>
      <c r="S41" s="100"/>
    </row>
    <row r="42" spans="2:19" s="103" customFormat="1" ht="19.5" customHeight="1" thickBot="1" x14ac:dyDescent="0.2">
      <c r="B42" s="104"/>
      <c r="C42" s="105"/>
      <c r="D42" s="105"/>
      <c r="E42" s="94"/>
      <c r="F42" s="106"/>
      <c r="G42" s="396"/>
      <c r="H42" s="106"/>
      <c r="I42" s="107"/>
      <c r="J42" s="107"/>
      <c r="K42" s="400"/>
      <c r="L42" s="400"/>
      <c r="M42" s="400"/>
      <c r="N42" s="400"/>
      <c r="O42" s="108"/>
      <c r="P42" s="109"/>
      <c r="Q42" s="109"/>
      <c r="R42" s="110"/>
      <c r="S42" s="111"/>
    </row>
    <row r="43" spans="2:19" s="103" customFormat="1" ht="26.25" customHeight="1" thickTop="1" thickBot="1" x14ac:dyDescent="0.2">
      <c r="B43" s="112"/>
      <c r="C43" s="112"/>
      <c r="D43" s="112"/>
      <c r="E43" s="112"/>
      <c r="F43" s="398">
        <f>COUNTA(F35:F42)</f>
        <v>4</v>
      </c>
      <c r="G43" s="397">
        <f>(L43+N43)/K43</f>
        <v>1.4166666666666667</v>
      </c>
      <c r="H43" s="112"/>
      <c r="I43" s="112"/>
      <c r="J43" s="112"/>
      <c r="K43" s="399">
        <f>SUM(K35:K42)</f>
        <v>12000</v>
      </c>
      <c r="L43" s="399">
        <f>SUM(L35:L42)</f>
        <v>10000</v>
      </c>
      <c r="M43" s="399">
        <f>SUM(M35:M42)</f>
        <v>6000</v>
      </c>
      <c r="N43" s="399">
        <f>SUM(N35:N42)</f>
        <v>7000</v>
      </c>
      <c r="O43" s="112"/>
      <c r="P43" s="112"/>
      <c r="Q43" s="112"/>
      <c r="R43" s="112"/>
      <c r="S43" s="112"/>
    </row>
    <row r="44" spans="2:19" ht="14.25" thickTop="1" x14ac:dyDescent="0.15"/>
  </sheetData>
  <mergeCells count="34">
    <mergeCell ref="S20:S21"/>
    <mergeCell ref="S33:S34"/>
    <mergeCell ref="R20:R21"/>
    <mergeCell ref="Q20:Q21"/>
    <mergeCell ref="P20:P21"/>
    <mergeCell ref="R33:R34"/>
    <mergeCell ref="K33:K34"/>
    <mergeCell ref="M20:O20"/>
    <mergeCell ref="B33:B34"/>
    <mergeCell ref="C33:C34"/>
    <mergeCell ref="D33:D34"/>
    <mergeCell ref="E33:E34"/>
    <mergeCell ref="F33:F34"/>
    <mergeCell ref="B20:B21"/>
    <mergeCell ref="C20:C21"/>
    <mergeCell ref="D20:D21"/>
    <mergeCell ref="E20:E21"/>
    <mergeCell ref="F20:F21"/>
    <mergeCell ref="C2:D2"/>
    <mergeCell ref="F2:I2"/>
    <mergeCell ref="M33:O33"/>
    <mergeCell ref="P33:P34"/>
    <mergeCell ref="Q33:Q34"/>
    <mergeCell ref="G33:G34"/>
    <mergeCell ref="H33:H34"/>
    <mergeCell ref="I33:I34"/>
    <mergeCell ref="J33:J34"/>
    <mergeCell ref="G20:G21"/>
    <mergeCell ref="H20:H21"/>
    <mergeCell ref="I20:I21"/>
    <mergeCell ref="J20:J21"/>
    <mergeCell ref="K20:K21"/>
    <mergeCell ref="L20:L21"/>
    <mergeCell ref="L33:L34"/>
  </mergeCells>
  <phoneticPr fontId="4" type="noConversion"/>
  <printOptions horizontalCentered="1"/>
  <pageMargins left="0.39370078740157483" right="0.39370078740157483" top="0.39370078740157483" bottom="0.39370078740157483" header="0.31496062992125984" footer="0.31496062992125984"/>
  <pageSetup paperSize="9" scale="50" fitToHeight="0" orientation="landscape" r:id="rId1"/>
  <headerFooter alignWithMargins="0">
    <oddFooter>&amp;C3-2</oddFooter>
  </headerFooter>
  <extLst>
    <ext xmlns:x14="http://schemas.microsoft.com/office/spreadsheetml/2009/9/main" uri="{CCE6A557-97BC-4b89-ADB6-D9C93CAAB3DF}">
      <x14:dataValidations xmlns:xm="http://schemas.microsoft.com/office/excel/2006/main" disablePrompts="1" count="5">
        <x14:dataValidation type="list" allowBlank="1" showInputMessage="1" showErrorMessage="1">
          <x14:formula1>
            <xm:f>콤보박스!$B$1:$B$5</xm:f>
          </x14:formula1>
          <xm:sqref>H35:H42 H22:H29</xm:sqref>
        </x14:dataValidation>
        <x14:dataValidation type="list" allowBlank="1" showInputMessage="1" showErrorMessage="1">
          <x14:formula1>
            <xm:f>콤보박스!$A$19:$A$27</xm:f>
          </x14:formula1>
          <xm:sqref>E35:E42 E22:E29</xm:sqref>
        </x14:dataValidation>
        <x14:dataValidation type="list" allowBlank="1" showInputMessage="1" showErrorMessage="1">
          <x14:formula1>
            <xm:f>콤보박스!$A$13:$A$16</xm:f>
          </x14:formula1>
          <xm:sqref>R22:R29 R35:R42</xm:sqref>
        </x14:dataValidation>
        <x14:dataValidation type="list" allowBlank="1" showInputMessage="1" showErrorMessage="1">
          <x14:formula1>
            <xm:f>콤보박스!$C$25:$C$31</xm:f>
          </x14:formula1>
          <xm:sqref>S22:S29</xm:sqref>
        </x14:dataValidation>
        <x14:dataValidation type="list" allowBlank="1" showInputMessage="1" showErrorMessage="1">
          <x14:formula1>
            <xm:f>콤보박스!$C$25:$C$31</xm:f>
          </x14:formula1>
          <xm:sqref>S35:S42</xm:sqref>
        </x14:dataValidation>
      </x14:dataValidations>
    </ext>
  </extLst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CC"/>
    <pageSetUpPr fitToPage="1"/>
  </sheetPr>
  <dimension ref="A1:P30"/>
  <sheetViews>
    <sheetView showGridLines="0" zoomScaleNormal="100" workbookViewId="0"/>
  </sheetViews>
  <sheetFormatPr defaultColWidth="8.88671875" defaultRowHeight="12" customHeight="1" x14ac:dyDescent="0.15"/>
  <cols>
    <col min="1" max="1" width="1.33203125" style="113" customWidth="1"/>
    <col min="2" max="2" width="10.6640625" style="113" customWidth="1"/>
    <col min="3" max="3" width="13.5546875" style="113" customWidth="1"/>
    <col min="4" max="4" width="24.5546875" style="113" customWidth="1"/>
    <col min="5" max="5" width="13" style="113" customWidth="1"/>
    <col min="6" max="9" width="10" style="113" customWidth="1"/>
    <col min="10" max="10" width="10.6640625" style="113" customWidth="1"/>
    <col min="11" max="12" width="10" style="113" customWidth="1"/>
    <col min="13" max="14" width="9.6640625" style="113" customWidth="1"/>
    <col min="15" max="15" width="26.109375" style="113" customWidth="1"/>
    <col min="16" max="16384" width="8.88671875" style="113"/>
  </cols>
  <sheetData>
    <row r="1" spans="2:16" ht="12" customHeight="1" thickBot="1" x14ac:dyDescent="0.2"/>
    <row r="2" spans="2:16" s="33" customFormat="1" ht="24" customHeight="1" thickBot="1" x14ac:dyDescent="0.2">
      <c r="B2" s="34" t="s">
        <v>2</v>
      </c>
      <c r="C2" s="490" t="str">
        <f>표지!$D$4</f>
        <v>xxx 운용사</v>
      </c>
      <c r="D2" s="491"/>
      <c r="E2" s="36" t="s">
        <v>232</v>
      </c>
      <c r="F2" s="490" t="s">
        <v>425</v>
      </c>
      <c r="G2" s="492"/>
      <c r="H2" s="492"/>
      <c r="I2" s="492"/>
      <c r="J2" s="491"/>
      <c r="L2" s="463"/>
    </row>
    <row r="3" spans="2:16" ht="12" customHeight="1" x14ac:dyDescent="0.15">
      <c r="B3" s="114"/>
      <c r="C3" s="114"/>
    </row>
    <row r="4" spans="2:16" ht="20.25" customHeight="1" x14ac:dyDescent="0.15">
      <c r="B4" s="205" t="s">
        <v>6</v>
      </c>
      <c r="C4" s="115"/>
      <c r="D4" s="116"/>
      <c r="E4" s="116"/>
      <c r="F4" s="116"/>
      <c r="G4" s="116"/>
      <c r="H4" s="116"/>
      <c r="I4" s="116"/>
      <c r="J4" s="116"/>
      <c r="K4" s="116"/>
      <c r="L4" s="116"/>
      <c r="M4" s="116"/>
      <c r="N4" s="116"/>
      <c r="O4" s="117"/>
    </row>
    <row r="5" spans="2:16" ht="20.25" customHeight="1" x14ac:dyDescent="0.15">
      <c r="B5" s="83" t="s">
        <v>460</v>
      </c>
      <c r="C5" s="465"/>
      <c r="D5" s="120"/>
      <c r="E5" s="120"/>
      <c r="F5" s="120"/>
      <c r="G5" s="120"/>
      <c r="H5" s="120"/>
      <c r="I5" s="120"/>
      <c r="J5" s="120"/>
      <c r="K5" s="120"/>
      <c r="L5" s="120"/>
      <c r="M5" s="120"/>
      <c r="N5" s="120"/>
      <c r="O5" s="121"/>
    </row>
    <row r="6" spans="2:16" ht="20.25" customHeight="1" x14ac:dyDescent="0.15">
      <c r="B6" s="286" t="s">
        <v>462</v>
      </c>
      <c r="C6" s="122"/>
      <c r="D6" s="123"/>
      <c r="E6" s="123"/>
      <c r="F6" s="123"/>
      <c r="G6" s="123"/>
      <c r="H6" s="123"/>
      <c r="I6" s="123"/>
      <c r="J6" s="123"/>
      <c r="K6" s="123"/>
      <c r="L6" s="123"/>
      <c r="M6" s="123"/>
      <c r="N6" s="123"/>
      <c r="O6" s="124"/>
    </row>
    <row r="7" spans="2:16" ht="12" customHeight="1" x14ac:dyDescent="0.15">
      <c r="B7" s="114"/>
      <c r="C7" s="114"/>
      <c r="O7" s="87"/>
    </row>
    <row r="8" spans="2:16" s="353" customFormat="1" ht="14.25" thickBot="1" x14ac:dyDescent="0.2">
      <c r="B8" s="464">
        <v>42632</v>
      </c>
      <c r="O8" s="88" t="s">
        <v>188</v>
      </c>
    </row>
    <row r="9" spans="2:16" ht="35.25" customHeight="1" thickBot="1" x14ac:dyDescent="0.2">
      <c r="B9" s="377" t="s">
        <v>1</v>
      </c>
      <c r="C9" s="378" t="s">
        <v>331</v>
      </c>
      <c r="D9" s="248" t="s">
        <v>406</v>
      </c>
      <c r="E9" s="248" t="s">
        <v>413</v>
      </c>
      <c r="F9" s="248" t="s">
        <v>435</v>
      </c>
      <c r="G9" s="248" t="s">
        <v>407</v>
      </c>
      <c r="H9" s="248" t="s">
        <v>423</v>
      </c>
      <c r="I9" s="248" t="s">
        <v>411</v>
      </c>
      <c r="J9" s="248" t="s">
        <v>19</v>
      </c>
      <c r="K9" s="248" t="s">
        <v>412</v>
      </c>
      <c r="L9" s="248" t="s">
        <v>410</v>
      </c>
      <c r="M9" s="248" t="s">
        <v>458</v>
      </c>
      <c r="N9" s="248" t="s">
        <v>417</v>
      </c>
      <c r="O9" s="258" t="s">
        <v>206</v>
      </c>
    </row>
    <row r="10" spans="2:16" ht="21.75" customHeight="1" x14ac:dyDescent="0.15">
      <c r="B10" s="367" t="s">
        <v>5</v>
      </c>
      <c r="C10" s="368" t="s">
        <v>332</v>
      </c>
      <c r="D10" s="370" t="s">
        <v>62</v>
      </c>
      <c r="E10" s="370" t="s">
        <v>332</v>
      </c>
      <c r="F10" s="440">
        <v>40179</v>
      </c>
      <c r="G10" s="440">
        <v>42735</v>
      </c>
      <c r="H10" s="440">
        <v>42795</v>
      </c>
      <c r="I10" s="440">
        <v>41639</v>
      </c>
      <c r="J10" s="441">
        <v>30000</v>
      </c>
      <c r="K10" s="442">
        <v>0.6</v>
      </c>
      <c r="L10" s="442">
        <v>0.7</v>
      </c>
      <c r="M10" s="441">
        <v>3</v>
      </c>
      <c r="N10" s="441">
        <f>IF(($B$8-I10)&gt;0,0,IF((L10-0.8)&gt;0,0,J10*(0.8-L10)))/M10</f>
        <v>0</v>
      </c>
      <c r="O10" s="430" t="s">
        <v>415</v>
      </c>
      <c r="P10" s="87"/>
    </row>
    <row r="11" spans="2:16" ht="21.75" customHeight="1" x14ac:dyDescent="0.15">
      <c r="B11" s="372"/>
      <c r="C11" s="126"/>
      <c r="D11" s="128" t="s">
        <v>408</v>
      </c>
      <c r="E11" s="128" t="s">
        <v>333</v>
      </c>
      <c r="F11" s="443">
        <v>41640</v>
      </c>
      <c r="G11" s="443">
        <v>44196</v>
      </c>
      <c r="H11" s="443">
        <v>44317</v>
      </c>
      <c r="I11" s="443">
        <v>43100</v>
      </c>
      <c r="J11" s="444">
        <v>40000</v>
      </c>
      <c r="K11" s="445">
        <v>0.7</v>
      </c>
      <c r="L11" s="445">
        <v>0.5</v>
      </c>
      <c r="M11" s="444">
        <v>2</v>
      </c>
      <c r="N11" s="444">
        <f>IF(($B$8-I11)&gt;0,0,IF((L11-0.8)&gt;0,0,J11*(0.8-L11)))/M11</f>
        <v>6000.0000000000009</v>
      </c>
      <c r="O11" s="431" t="s">
        <v>416</v>
      </c>
    </row>
    <row r="12" spans="2:16" ht="21.75" customHeight="1" x14ac:dyDescent="0.15">
      <c r="B12" s="373"/>
      <c r="C12" s="130"/>
      <c r="D12" s="355" t="s">
        <v>461</v>
      </c>
      <c r="E12" s="355" t="s">
        <v>332</v>
      </c>
      <c r="F12" s="446">
        <v>42705</v>
      </c>
      <c r="G12" s="446">
        <v>44895</v>
      </c>
      <c r="H12" s="446">
        <v>44895</v>
      </c>
      <c r="I12" s="446">
        <v>43799</v>
      </c>
      <c r="J12" s="447">
        <v>30000</v>
      </c>
      <c r="K12" s="448">
        <v>0.6</v>
      </c>
      <c r="L12" s="448">
        <v>0</v>
      </c>
      <c r="M12" s="447">
        <v>3</v>
      </c>
      <c r="N12" s="444">
        <f>IF(($B$8-I12)&gt;0,0,IF((L12-0.8)&gt;0,0,J12*(0.8-L12)))/M12</f>
        <v>8000</v>
      </c>
      <c r="O12" s="432"/>
    </row>
    <row r="13" spans="2:16" ht="21.75" customHeight="1" x14ac:dyDescent="0.15">
      <c r="B13" s="373"/>
      <c r="C13" s="130"/>
      <c r="D13" s="355"/>
      <c r="E13" s="355"/>
      <c r="F13" s="446"/>
      <c r="G13" s="446"/>
      <c r="H13" s="446"/>
      <c r="I13" s="446"/>
      <c r="J13" s="447"/>
      <c r="K13" s="448"/>
      <c r="L13" s="448"/>
      <c r="M13" s="447"/>
      <c r="N13" s="447"/>
      <c r="O13" s="432"/>
    </row>
    <row r="14" spans="2:16" ht="21.75" customHeight="1" thickBot="1" x14ac:dyDescent="0.2">
      <c r="B14" s="374"/>
      <c r="C14" s="375"/>
      <c r="D14" s="425">
        <f>COUNTA(D10:D13)</f>
        <v>3</v>
      </c>
      <c r="E14" s="425"/>
      <c r="F14" s="421"/>
      <c r="G14" s="421"/>
      <c r="H14" s="421"/>
      <c r="I14" s="421"/>
      <c r="J14" s="436">
        <f>SUM(J10:J13)</f>
        <v>100000</v>
      </c>
      <c r="K14" s="426"/>
      <c r="L14" s="426"/>
      <c r="M14" s="436"/>
      <c r="N14" s="436">
        <f>SUM(N10:N13)</f>
        <v>14000</v>
      </c>
      <c r="O14" s="433"/>
    </row>
    <row r="15" spans="2:16" ht="6.75" customHeight="1" x14ac:dyDescent="0.15">
      <c r="F15" s="422"/>
      <c r="G15" s="422"/>
      <c r="H15" s="422"/>
      <c r="I15" s="422"/>
      <c r="J15" s="437"/>
      <c r="K15" s="427"/>
      <c r="L15" s="427"/>
      <c r="M15" s="437"/>
      <c r="N15" s="437"/>
      <c r="O15" s="434"/>
    </row>
    <row r="16" spans="2:16" ht="21.75" customHeight="1" x14ac:dyDescent="0.15">
      <c r="B16" s="393" t="s">
        <v>106</v>
      </c>
      <c r="C16" s="394" t="s">
        <v>333</v>
      </c>
      <c r="D16" s="298" t="s">
        <v>28</v>
      </c>
      <c r="E16" s="298" t="s">
        <v>332</v>
      </c>
      <c r="F16" s="449">
        <v>40179</v>
      </c>
      <c r="G16" s="449">
        <v>42735</v>
      </c>
      <c r="H16" s="449">
        <v>42856</v>
      </c>
      <c r="I16" s="449">
        <v>41639</v>
      </c>
      <c r="J16" s="450">
        <v>35000</v>
      </c>
      <c r="K16" s="451">
        <v>0.6</v>
      </c>
      <c r="L16" s="451">
        <v>0.7</v>
      </c>
      <c r="M16" s="450">
        <v>4</v>
      </c>
      <c r="N16" s="450">
        <f t="shared" ref="N16:N18" si="0">IF(($B$8-I16)&gt;0,0,IF((L16-0.8)&gt;0,0,J16*(0.8-L16)))/M16</f>
        <v>0</v>
      </c>
      <c r="O16" s="435" t="s">
        <v>418</v>
      </c>
      <c r="P16" s="87"/>
    </row>
    <row r="17" spans="1:15" ht="21.75" customHeight="1" x14ac:dyDescent="0.15">
      <c r="B17" s="372"/>
      <c r="C17" s="126"/>
      <c r="D17" s="128" t="s">
        <v>31</v>
      </c>
      <c r="E17" s="128" t="s">
        <v>333</v>
      </c>
      <c r="F17" s="443">
        <v>41640</v>
      </c>
      <c r="G17" s="443">
        <v>44196</v>
      </c>
      <c r="H17" s="443">
        <v>44317</v>
      </c>
      <c r="I17" s="443">
        <v>43100</v>
      </c>
      <c r="J17" s="444">
        <v>30000</v>
      </c>
      <c r="K17" s="445">
        <v>0.7</v>
      </c>
      <c r="L17" s="445">
        <v>0.5</v>
      </c>
      <c r="M17" s="444">
        <v>3</v>
      </c>
      <c r="N17" s="444">
        <f t="shared" si="0"/>
        <v>3000.0000000000005</v>
      </c>
      <c r="O17" s="431" t="s">
        <v>419</v>
      </c>
    </row>
    <row r="18" spans="1:15" ht="21.75" customHeight="1" x14ac:dyDescent="0.15">
      <c r="B18" s="373"/>
      <c r="C18" s="130"/>
      <c r="D18" s="128" t="s">
        <v>409</v>
      </c>
      <c r="E18" s="128" t="s">
        <v>333</v>
      </c>
      <c r="F18" s="443">
        <v>42005</v>
      </c>
      <c r="G18" s="443">
        <v>44561</v>
      </c>
      <c r="H18" s="443">
        <v>44682</v>
      </c>
      <c r="I18" s="443">
        <v>43465</v>
      </c>
      <c r="J18" s="444">
        <v>40000</v>
      </c>
      <c r="K18" s="445">
        <v>0.6</v>
      </c>
      <c r="L18" s="445">
        <v>0.8</v>
      </c>
      <c r="M18" s="444">
        <v>3</v>
      </c>
      <c r="N18" s="444">
        <f t="shared" si="0"/>
        <v>0</v>
      </c>
      <c r="O18" s="431"/>
    </row>
    <row r="19" spans="1:15" ht="21.75" customHeight="1" x14ac:dyDescent="0.15">
      <c r="B19" s="373"/>
      <c r="C19" s="130"/>
      <c r="D19" s="355" t="s">
        <v>461</v>
      </c>
      <c r="E19" s="128" t="s">
        <v>333</v>
      </c>
      <c r="F19" s="446">
        <v>42705</v>
      </c>
      <c r="G19" s="446">
        <v>44895</v>
      </c>
      <c r="H19" s="446">
        <v>44895</v>
      </c>
      <c r="I19" s="446">
        <v>43799</v>
      </c>
      <c r="J19" s="447">
        <v>30000</v>
      </c>
      <c r="K19" s="448">
        <v>0.6</v>
      </c>
      <c r="L19" s="448">
        <v>0</v>
      </c>
      <c r="M19" s="447">
        <v>3</v>
      </c>
      <c r="N19" s="444">
        <f>IF(($B$8-I19)&gt;0,0,IF((L19-0.8)&gt;0,0,J19*(0.8-L19)))/M19</f>
        <v>8000</v>
      </c>
      <c r="O19" s="431"/>
    </row>
    <row r="20" spans="1:15" ht="21.75" customHeight="1" x14ac:dyDescent="0.15">
      <c r="B20" s="382"/>
      <c r="C20" s="383"/>
      <c r="D20" s="385"/>
      <c r="E20" s="385"/>
      <c r="F20" s="452"/>
      <c r="G20" s="452"/>
      <c r="H20" s="452"/>
      <c r="I20" s="452"/>
      <c r="J20" s="453"/>
      <c r="K20" s="454"/>
      <c r="L20" s="454"/>
      <c r="M20" s="453"/>
      <c r="N20" s="453"/>
      <c r="O20" s="432"/>
    </row>
    <row r="21" spans="1:15" ht="21.75" customHeight="1" thickBot="1" x14ac:dyDescent="0.2">
      <c r="B21" s="379"/>
      <c r="C21" s="380"/>
      <c r="D21" s="425">
        <f>COUNTA(D16:D20)</f>
        <v>4</v>
      </c>
      <c r="E21" s="381"/>
      <c r="F21" s="423"/>
      <c r="G21" s="423"/>
      <c r="H21" s="423"/>
      <c r="I21" s="423"/>
      <c r="J21" s="438">
        <f>SUM(J16:J20)</f>
        <v>135000</v>
      </c>
      <c r="K21" s="428"/>
      <c r="L21" s="428"/>
      <c r="M21" s="438"/>
      <c r="N21" s="438">
        <f>SUM(N16:N20)</f>
        <v>11000</v>
      </c>
      <c r="O21" s="433"/>
    </row>
    <row r="22" spans="1:15" ht="6.75" customHeight="1" x14ac:dyDescent="0.15">
      <c r="B22" s="123"/>
      <c r="C22" s="123"/>
      <c r="D22" s="123"/>
      <c r="E22" s="123"/>
      <c r="F22" s="424"/>
      <c r="G22" s="424"/>
      <c r="H22" s="424"/>
      <c r="I22" s="424"/>
      <c r="J22" s="439"/>
      <c r="K22" s="429"/>
      <c r="L22" s="429"/>
      <c r="M22" s="439"/>
      <c r="N22" s="439"/>
      <c r="O22" s="123"/>
    </row>
    <row r="23" spans="1:15" ht="21.75" customHeight="1" x14ac:dyDescent="0.15">
      <c r="B23" s="387" t="s">
        <v>107</v>
      </c>
      <c r="C23" s="388" t="s">
        <v>333</v>
      </c>
      <c r="D23" s="390" t="s">
        <v>29</v>
      </c>
      <c r="E23" s="390" t="s">
        <v>333</v>
      </c>
      <c r="F23" s="455">
        <v>40179</v>
      </c>
      <c r="G23" s="455">
        <v>42735</v>
      </c>
      <c r="H23" s="455">
        <v>42856</v>
      </c>
      <c r="I23" s="455">
        <v>41639</v>
      </c>
      <c r="J23" s="456">
        <v>70000</v>
      </c>
      <c r="K23" s="457">
        <v>0.6</v>
      </c>
      <c r="L23" s="457">
        <v>0.7</v>
      </c>
      <c r="M23" s="456">
        <v>3</v>
      </c>
      <c r="N23" s="456">
        <f t="shared" ref="N23:N25" si="1">IF(($B$8-I23)&gt;0,0,IF((L23-0.8)&gt;0,0,J23*(0.8-L23)))/M23</f>
        <v>0</v>
      </c>
      <c r="O23" s="435" t="s">
        <v>421</v>
      </c>
    </row>
    <row r="24" spans="1:15" ht="21.75" customHeight="1" x14ac:dyDescent="0.15">
      <c r="B24" s="373"/>
      <c r="C24" s="130"/>
      <c r="D24" s="128" t="s">
        <v>459</v>
      </c>
      <c r="E24" s="128" t="s">
        <v>333</v>
      </c>
      <c r="F24" s="443">
        <v>41275</v>
      </c>
      <c r="G24" s="443">
        <v>43830</v>
      </c>
      <c r="H24" s="443">
        <v>43952</v>
      </c>
      <c r="I24" s="443">
        <v>42735</v>
      </c>
      <c r="J24" s="444">
        <v>35000</v>
      </c>
      <c r="K24" s="445">
        <v>0.6</v>
      </c>
      <c r="L24" s="445">
        <v>0.75</v>
      </c>
      <c r="M24" s="444">
        <v>2</v>
      </c>
      <c r="N24" s="444">
        <f t="shared" si="1"/>
        <v>875.0000000000008</v>
      </c>
      <c r="O24" s="431" t="s">
        <v>420</v>
      </c>
    </row>
    <row r="25" spans="1:15" ht="21.75" customHeight="1" x14ac:dyDescent="0.15">
      <c r="B25" s="373"/>
      <c r="C25" s="130"/>
      <c r="D25" s="128" t="s">
        <v>144</v>
      </c>
      <c r="E25" s="128" t="s">
        <v>333</v>
      </c>
      <c r="F25" s="443">
        <v>41640</v>
      </c>
      <c r="G25" s="443">
        <v>44196</v>
      </c>
      <c r="H25" s="443">
        <v>44317</v>
      </c>
      <c r="I25" s="443">
        <v>43100</v>
      </c>
      <c r="J25" s="444">
        <v>30000</v>
      </c>
      <c r="K25" s="445">
        <v>0.7</v>
      </c>
      <c r="L25" s="445">
        <v>0.6</v>
      </c>
      <c r="M25" s="444">
        <v>2</v>
      </c>
      <c r="N25" s="444">
        <f t="shared" si="1"/>
        <v>3000.0000000000009</v>
      </c>
      <c r="O25" s="431" t="s">
        <v>422</v>
      </c>
    </row>
    <row r="26" spans="1:15" ht="21.75" customHeight="1" x14ac:dyDescent="0.15">
      <c r="B26" s="373"/>
      <c r="C26" s="130"/>
      <c r="D26" s="355" t="s">
        <v>461</v>
      </c>
      <c r="E26" s="128" t="s">
        <v>333</v>
      </c>
      <c r="F26" s="446">
        <v>42705</v>
      </c>
      <c r="G26" s="446">
        <v>44895</v>
      </c>
      <c r="H26" s="446">
        <v>44895</v>
      </c>
      <c r="I26" s="446">
        <v>43799</v>
      </c>
      <c r="J26" s="447">
        <v>30000</v>
      </c>
      <c r="K26" s="448">
        <v>0.6</v>
      </c>
      <c r="L26" s="448">
        <v>0</v>
      </c>
      <c r="M26" s="447">
        <v>3</v>
      </c>
      <c r="N26" s="444">
        <f>IF(($B$8-I26)&gt;0,0,IF((L26-0.8)&gt;0,0,J26*(0.8-L26)))/M26</f>
        <v>8000</v>
      </c>
      <c r="O26" s="431"/>
    </row>
    <row r="27" spans="1:15" ht="21.75" customHeight="1" x14ac:dyDescent="0.15">
      <c r="B27" s="382"/>
      <c r="C27" s="383"/>
      <c r="D27" s="385"/>
      <c r="E27" s="385"/>
      <c r="F27" s="452"/>
      <c r="G27" s="452"/>
      <c r="H27" s="452"/>
      <c r="I27" s="452"/>
      <c r="J27" s="453"/>
      <c r="K27" s="454"/>
      <c r="L27" s="454"/>
      <c r="M27" s="453"/>
      <c r="N27" s="453"/>
      <c r="O27" s="432"/>
    </row>
    <row r="28" spans="1:15" ht="21.75" customHeight="1" thickBot="1" x14ac:dyDescent="0.2">
      <c r="B28" s="379"/>
      <c r="C28" s="380"/>
      <c r="D28" s="425">
        <f>COUNTA(D23:D27)</f>
        <v>4</v>
      </c>
      <c r="E28" s="381"/>
      <c r="F28" s="423"/>
      <c r="G28" s="423"/>
      <c r="H28" s="423"/>
      <c r="I28" s="423"/>
      <c r="J28" s="438">
        <f>SUM(J23:J27)</f>
        <v>165000</v>
      </c>
      <c r="K28" s="428"/>
      <c r="L28" s="428"/>
      <c r="M28" s="438"/>
      <c r="N28" s="438">
        <f>SUM(N23:N27)</f>
        <v>11875.000000000002</v>
      </c>
      <c r="O28" s="433"/>
    </row>
    <row r="29" spans="1:15" s="353" customFormat="1" ht="13.5" x14ac:dyDescent="0.15">
      <c r="A29" s="150"/>
      <c r="B29" s="152"/>
      <c r="C29" s="153"/>
      <c r="D29" s="153"/>
      <c r="E29" s="153"/>
      <c r="F29" s="152"/>
      <c r="G29" s="321"/>
      <c r="H29" s="321"/>
      <c r="I29" s="237"/>
      <c r="J29" s="237"/>
      <c r="K29" s="326"/>
      <c r="L29" s="154"/>
    </row>
    <row r="30" spans="1:15" s="353" customFormat="1" ht="20.25" customHeight="1" x14ac:dyDescent="0.15">
      <c r="B30" s="155" t="s">
        <v>25</v>
      </c>
      <c r="C30" s="155"/>
      <c r="D30" s="460">
        <f>SUM(D14,D21,D28)</f>
        <v>11</v>
      </c>
      <c r="E30" s="156"/>
      <c r="F30" s="156"/>
      <c r="G30" s="156"/>
      <c r="H30" s="156"/>
      <c r="I30" s="156"/>
      <c r="J30" s="458">
        <f>SUM(J14,J21,J28)</f>
        <v>400000</v>
      </c>
      <c r="K30" s="458"/>
      <c r="L30" s="458"/>
      <c r="M30" s="458">
        <f>SUM(M14,M21,M28)</f>
        <v>0</v>
      </c>
      <c r="N30" s="458">
        <f>SUM(N14,N21,N28)</f>
        <v>36875</v>
      </c>
      <c r="O30" s="459"/>
    </row>
  </sheetData>
  <mergeCells count="2">
    <mergeCell ref="C2:D2"/>
    <mergeCell ref="F2:J2"/>
  </mergeCells>
  <phoneticPr fontId="4" type="noConversion"/>
  <printOptions horizontalCentered="1"/>
  <pageMargins left="0.39370078740157483" right="0.39370078740157483" top="0.39370078740157483" bottom="0.39370078740157483" header="0.31496062992125984" footer="0.31496062992125984"/>
  <pageSetup paperSize="9" scale="72" fitToHeight="0" orientation="landscape" r:id="rId1"/>
  <headerFooter alignWithMargins="0">
    <oddFooter>&amp;C3-3</oddFooter>
  </headerFooter>
  <colBreaks count="1" manualBreakCount="1">
    <brk id="15" max="1048575" man="1"/>
  </colBreaks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>
          <x14:formula1>
            <xm:f>콤보박스!$A$9:$A$10</xm:f>
          </x14:formula1>
          <xm:sqref>C10 C16 C23 E10:E13 E16:E20 E23:E27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17</vt:i4>
      </vt:variant>
      <vt:variant>
        <vt:lpstr>이름이 지정된 범위</vt:lpstr>
      </vt:variant>
      <vt:variant>
        <vt:i4>16</vt:i4>
      </vt:variant>
    </vt:vector>
  </HeadingPairs>
  <TitlesOfParts>
    <vt:vector size="33" baseType="lpstr">
      <vt:lpstr>콤보박스</vt:lpstr>
      <vt:lpstr>작성안내</vt:lpstr>
      <vt:lpstr>표지</vt:lpstr>
      <vt:lpstr>1-0.결성규모</vt:lpstr>
      <vt:lpstr>1-1.재무안정성</vt:lpstr>
      <vt:lpstr>1-2.준법성</vt:lpstr>
      <vt:lpstr>1-3.핵심운용인력 관리현황</vt:lpstr>
      <vt:lpstr>1-4.조합결성내역</vt:lpstr>
      <vt:lpstr>2-1.IPO 및 M&amp;A건수</vt:lpstr>
      <vt:lpstr>2-2.청산펀드 총괄</vt:lpstr>
      <vt:lpstr>2-2-1.청산펀드 세부내역</vt:lpstr>
      <vt:lpstr>2-3.운용중인펀드 총괄</vt:lpstr>
      <vt:lpstr>2-3-1.운용중인펀드 세부내역</vt:lpstr>
      <vt:lpstr>2-4.KIF자펀드 운용실적</vt:lpstr>
      <vt:lpstr>3-1.핵심운용인력 경력기간</vt:lpstr>
      <vt:lpstr>3-2.핵심운용인력 개별기업 투자성과</vt:lpstr>
      <vt:lpstr>3-3.핵심운용인력 운용중인펀드</vt:lpstr>
      <vt:lpstr>'1-0.결성규모'!Print_Area</vt:lpstr>
      <vt:lpstr>'1-1.재무안정성'!Print_Area</vt:lpstr>
      <vt:lpstr>'1-2.준법성'!Print_Area</vt:lpstr>
      <vt:lpstr>'1-3.핵심운용인력 관리현황'!Print_Area</vt:lpstr>
      <vt:lpstr>'1-4.조합결성내역'!Print_Area</vt:lpstr>
      <vt:lpstr>'2-1.IPO 및 M&amp;A건수'!Print_Area</vt:lpstr>
      <vt:lpstr>'2-2.청산펀드 총괄'!Print_Area</vt:lpstr>
      <vt:lpstr>'2-2-1.청산펀드 세부내역'!Print_Area</vt:lpstr>
      <vt:lpstr>'2-3.운용중인펀드 총괄'!Print_Area</vt:lpstr>
      <vt:lpstr>'2-3-1.운용중인펀드 세부내역'!Print_Area</vt:lpstr>
      <vt:lpstr>'2-4.KIF자펀드 운용실적'!Print_Area</vt:lpstr>
      <vt:lpstr>'3-1.핵심운용인력 경력기간'!Print_Area</vt:lpstr>
      <vt:lpstr>'3-2.핵심운용인력 개별기업 투자성과'!Print_Area</vt:lpstr>
      <vt:lpstr>'3-3.핵심운용인력 운용중인펀드'!Print_Area</vt:lpstr>
      <vt:lpstr>작성안내!Print_Area</vt:lpstr>
      <vt:lpstr>표지!Print_Area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이언탁</dc:creator>
  <cp:lastModifiedBy>user</cp:lastModifiedBy>
  <cp:lastPrinted>2016-09-12T05:29:36Z</cp:lastPrinted>
  <dcterms:created xsi:type="dcterms:W3CDTF">2016-05-17T08:34:12Z</dcterms:created>
  <dcterms:modified xsi:type="dcterms:W3CDTF">2016-09-12T07:54:02Z</dcterms:modified>
</cp:coreProperties>
</file>