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276" windowWidth="14160" windowHeight="9108" tabRatio="970" activeTab="4"/>
  </bookViews>
  <sheets>
    <sheet name="엑셀파일설명" sheetId="55" r:id="rId1"/>
    <sheet name="운용사연락처" sheetId="70" r:id="rId2"/>
    <sheet name="I.재무현황" sheetId="22" r:id="rId3"/>
    <sheet name="II.1.(1)청산펀드 현황" sheetId="2" r:id="rId4"/>
    <sheet name="II.1.(2)운용중펀드 현황" sheetId="63" r:id="rId5"/>
    <sheet name="II.2.(1)투자현황-청산펀드" sheetId="16" r:id="rId6"/>
    <sheet name="II.2.(2)투자현황-운용중펀드" sheetId="18" r:id="rId7"/>
    <sheet name="II.2.(3)투자현황-연도별" sheetId="27" r:id="rId8"/>
    <sheet name="III.1.운용조직 요약" sheetId="20" r:id="rId9"/>
    <sheet name="III.2.운용조직 상세" sheetId="60" r:id="rId10"/>
    <sheet name="III.3.개별기업 투자경력" sheetId="67" r:id="rId11"/>
    <sheet name="III.4.운용인력 유지율" sheetId="64" r:id="rId12"/>
    <sheet name="III.5.성과보수 지급이력" sheetId="61" r:id="rId13"/>
    <sheet name="III.6.핵심운용인력 운용중펀드" sheetId="69" r:id="rId14"/>
    <sheet name="IV.1.운용사 출자비율" sheetId="65" r:id="rId15"/>
  </sheets>
  <definedNames>
    <definedName name="_xlnm.Print_Area" localSheetId="2">I.재무현황!$A$1:$F$43</definedName>
    <definedName name="_xlnm.Print_Area" localSheetId="3">'II.1.(1)청산펀드 현황'!$A$1:$P$136</definedName>
    <definedName name="_xlnm.Print_Area" localSheetId="4">'II.1.(2)운용중펀드 현황'!$A$1:$N$54</definedName>
    <definedName name="_xlnm.Print_Area" localSheetId="5">'II.2.(1)투자현황-청산펀드'!$A$1:$R$122</definedName>
    <definedName name="_xlnm.Print_Area" localSheetId="6">'II.2.(2)투자현황-운용중펀드'!$A$1:$R$93</definedName>
    <definedName name="_xlnm.Print_Area" localSheetId="7">'II.2.(3)투자현황-연도별'!$A$1:$I$69</definedName>
    <definedName name="_xlnm.Print_Area" localSheetId="8">'III.1.운용조직 요약'!$A$1:$J$43</definedName>
    <definedName name="_xlnm.Print_Area" localSheetId="9">'III.2.운용조직 상세'!$A$1:$M$63</definedName>
    <definedName name="_xlnm.Print_Area" localSheetId="10">'III.3.개별기업 투자경력'!$A$1:$Q$68</definedName>
    <definedName name="_xlnm.Print_Area" localSheetId="11">'III.4.운용인력 유지율'!$A$1:$Q$35</definedName>
    <definedName name="_xlnm.Print_Area" localSheetId="12">'III.5.성과보수 지급이력'!$A$1:$H$20</definedName>
    <definedName name="_xlnm.Print_Area" localSheetId="13">'III.6.핵심운용인력 운용중펀드'!$A$1:$K$23</definedName>
    <definedName name="_xlnm.Print_Area" localSheetId="14">'IV.1.운용사 출자비율'!$A$1:$F$20</definedName>
    <definedName name="_xlnm.Print_Area" localSheetId="0">엑셀파일설명!$A$1:$O$25</definedName>
    <definedName name="_xlnm.Print_Area" localSheetId="1">운용사연락처!$A$1:$J$12</definedName>
  </definedNames>
  <calcPr calcId="125725"/>
</workbook>
</file>

<file path=xl/calcChain.xml><?xml version="1.0" encoding="utf-8"?>
<calcChain xmlns="http://schemas.openxmlformats.org/spreadsheetml/2006/main">
  <c r="G32" i="27"/>
  <c r="F32"/>
  <c r="E32"/>
  <c r="D32"/>
  <c r="C32"/>
  <c r="G31" l="1"/>
  <c r="C22" i="22" l="1"/>
  <c r="B11" i="70" l="1"/>
  <c r="C10"/>
  <c r="C11"/>
  <c r="C2" i="65"/>
  <c r="C2" i="69"/>
  <c r="C2" i="61"/>
  <c r="C2" i="64"/>
  <c r="C2" i="67"/>
  <c r="C2" i="60"/>
  <c r="C2" i="20"/>
  <c r="C2" i="27"/>
  <c r="C2" i="18"/>
  <c r="C2" i="16"/>
  <c r="C2" i="63"/>
  <c r="C2" i="2"/>
  <c r="C2" i="22"/>
  <c r="P20" i="64" l="1"/>
  <c r="P19"/>
  <c r="P18"/>
  <c r="O22"/>
  <c r="O21"/>
  <c r="O20"/>
  <c r="O19"/>
  <c r="O18"/>
  <c r="L20" i="60"/>
  <c r="K20"/>
  <c r="K66" i="18"/>
  <c r="J66"/>
  <c r="I66"/>
  <c r="H66"/>
  <c r="D66"/>
  <c r="C68" i="27"/>
  <c r="C16" i="22"/>
  <c r="G95" i="2"/>
  <c r="E55"/>
  <c r="R29" i="16"/>
  <c r="D55" i="2"/>
  <c r="G135"/>
  <c r="H53" i="63"/>
  <c r="G53"/>
  <c r="E68" i="27" s="1"/>
  <c r="L34" i="60"/>
  <c r="L30"/>
  <c r="L24"/>
  <c r="F48" i="2"/>
  <c r="E30" i="22"/>
  <c r="D30"/>
  <c r="C30"/>
  <c r="G55" i="2" l="1"/>
  <c r="F77" l="1"/>
  <c r="G75"/>
  <c r="K35" s="1"/>
  <c r="F74"/>
  <c r="F73"/>
  <c r="F72"/>
  <c r="F71"/>
  <c r="F70"/>
  <c r="F68"/>
  <c r="F67"/>
  <c r="F66"/>
  <c r="F65"/>
  <c r="F64"/>
  <c r="F63"/>
  <c r="F62"/>
  <c r="F61"/>
  <c r="F60"/>
  <c r="F59"/>
  <c r="F58"/>
  <c r="F57"/>
  <c r="E25" i="22" l="1"/>
  <c r="D25"/>
  <c r="C25"/>
  <c r="E24"/>
  <c r="D24"/>
  <c r="C24"/>
  <c r="E23"/>
  <c r="D23"/>
  <c r="C23"/>
  <c r="E22"/>
  <c r="D22"/>
  <c r="E16"/>
  <c r="D16"/>
  <c r="E19" i="65" l="1"/>
  <c r="I35" i="67"/>
  <c r="J35"/>
  <c r="K35"/>
  <c r="K51"/>
  <c r="E51" s="1"/>
  <c r="J51"/>
  <c r="I51"/>
  <c r="K67"/>
  <c r="J67"/>
  <c r="I67"/>
  <c r="E67"/>
  <c r="E35"/>
  <c r="E26"/>
  <c r="K36" i="60"/>
  <c r="K35"/>
  <c r="K34"/>
  <c r="K32"/>
  <c r="K31"/>
  <c r="K30"/>
  <c r="K28"/>
  <c r="K27"/>
  <c r="K26"/>
  <c r="K25"/>
  <c r="K24"/>
  <c r="K22"/>
  <c r="K21"/>
  <c r="G24" i="27"/>
  <c r="G25" s="1"/>
  <c r="G26" s="1"/>
  <c r="G23"/>
  <c r="G22"/>
  <c r="K91" i="18"/>
  <c r="D91" s="1"/>
  <c r="J91"/>
  <c r="I91"/>
  <c r="H91"/>
  <c r="K41"/>
  <c r="J41"/>
  <c r="I41"/>
  <c r="H41"/>
  <c r="D41" s="1"/>
  <c r="K120" i="16"/>
  <c r="J120"/>
  <c r="I120"/>
  <c r="H120"/>
  <c r="D107"/>
  <c r="D106"/>
  <c r="D105"/>
  <c r="D104"/>
  <c r="K95"/>
  <c r="J95"/>
  <c r="I95"/>
  <c r="H95"/>
  <c r="D82"/>
  <c r="D81"/>
  <c r="D80"/>
  <c r="D79"/>
  <c r="K70"/>
  <c r="J70"/>
  <c r="I70"/>
  <c r="H70"/>
  <c r="D57"/>
  <c r="D56"/>
  <c r="D55"/>
  <c r="D54"/>
  <c r="K45"/>
  <c r="J45"/>
  <c r="I45"/>
  <c r="H45"/>
  <c r="D32"/>
  <c r="D31"/>
  <c r="D30"/>
  <c r="D29"/>
  <c r="I38" i="2"/>
  <c r="I37"/>
  <c r="I36"/>
  <c r="I35"/>
  <c r="G38"/>
  <c r="G37"/>
  <c r="G36"/>
  <c r="G35"/>
  <c r="K36"/>
  <c r="G115"/>
  <c r="K37" s="1"/>
  <c r="K38"/>
  <c r="E42" i="22"/>
  <c r="D42"/>
  <c r="C42"/>
  <c r="E41"/>
  <c r="D41"/>
  <c r="C41"/>
  <c r="E40"/>
  <c r="D40"/>
  <c r="C40"/>
  <c r="E39"/>
  <c r="D39"/>
  <c r="C39"/>
  <c r="E33"/>
  <c r="D33"/>
  <c r="C33"/>
  <c r="D120" i="16" l="1"/>
  <c r="D45"/>
  <c r="D95"/>
  <c r="G48" i="2"/>
  <c r="G49" s="1"/>
  <c r="I48"/>
  <c r="J37"/>
  <c r="J38"/>
  <c r="J35"/>
  <c r="J36"/>
  <c r="D70" i="16"/>
  <c r="J48" i="2" l="1"/>
  <c r="K48"/>
  <c r="K49" s="1"/>
  <c r="I49"/>
  <c r="F122"/>
  <c r="F115"/>
  <c r="F97"/>
  <c r="F95"/>
  <c r="F78"/>
  <c r="F79"/>
  <c r="F80"/>
  <c r="F81"/>
  <c r="F82"/>
  <c r="F83"/>
  <c r="F84"/>
  <c r="F85"/>
  <c r="F86"/>
  <c r="F87"/>
  <c r="F88"/>
  <c r="F89"/>
  <c r="F90"/>
  <c r="F91"/>
  <c r="F92"/>
  <c r="F93"/>
  <c r="F94"/>
  <c r="F69"/>
  <c r="H75" s="1"/>
  <c r="F75"/>
  <c r="H95" l="1"/>
  <c r="L35"/>
  <c r="H15" i="69"/>
  <c r="F15"/>
  <c r="E15"/>
  <c r="D15"/>
  <c r="C15"/>
  <c r="H14"/>
  <c r="E14"/>
  <c r="D14"/>
  <c r="C14"/>
  <c r="E13"/>
  <c r="H13"/>
  <c r="D13"/>
  <c r="C13"/>
  <c r="B13"/>
  <c r="B15"/>
  <c r="B14"/>
  <c r="G27" i="27"/>
  <c r="G28" s="1"/>
  <c r="G29" s="1"/>
  <c r="G30" s="1"/>
  <c r="O24" i="64" l="1"/>
  <c r="O23"/>
  <c r="G21"/>
  <c r="H38" i="2" l="1"/>
  <c r="H36" l="1"/>
  <c r="H71" i="16" s="1"/>
  <c r="H35" i="2"/>
  <c r="H121" i="16"/>
  <c r="I14" i="69"/>
  <c r="P24" i="64"/>
  <c r="P23"/>
  <c r="P22"/>
  <c r="P21"/>
  <c r="H46" i="16" l="1"/>
  <c r="B32" i="20"/>
  <c r="B18"/>
  <c r="B17"/>
  <c r="B16"/>
  <c r="D29" i="18"/>
  <c r="D28"/>
  <c r="D27"/>
  <c r="D26"/>
  <c r="D25"/>
  <c r="H37" i="2" l="1"/>
  <c r="H48" s="1"/>
  <c r="H96" i="16" l="1"/>
  <c r="I13" i="69"/>
  <c r="C46" i="18"/>
  <c r="C50" i="16"/>
  <c r="R30" l="1"/>
  <c r="R31"/>
  <c r="R32"/>
  <c r="E18" i="20" l="1"/>
  <c r="E17"/>
  <c r="C54" i="67"/>
  <c r="B58" s="1"/>
  <c r="B59" s="1"/>
  <c r="B60" s="1"/>
  <c r="B61" s="1"/>
  <c r="B62" s="1"/>
  <c r="E62"/>
  <c r="E61"/>
  <c r="E60"/>
  <c r="E59"/>
  <c r="E58"/>
  <c r="C38"/>
  <c r="B42" s="1"/>
  <c r="B43" s="1"/>
  <c r="B44" s="1"/>
  <c r="B45" s="1"/>
  <c r="B46" s="1"/>
  <c r="C22"/>
  <c r="B26" s="1"/>
  <c r="B27" s="1"/>
  <c r="B28" s="1"/>
  <c r="B29" s="1"/>
  <c r="B30" s="1"/>
  <c r="R79" i="18" l="1"/>
  <c r="R78"/>
  <c r="R77"/>
  <c r="R76"/>
  <c r="R75"/>
  <c r="R54"/>
  <c r="R53"/>
  <c r="R52"/>
  <c r="R51"/>
  <c r="R50"/>
  <c r="R29"/>
  <c r="R28"/>
  <c r="R27"/>
  <c r="R26"/>
  <c r="R25"/>
  <c r="R107" i="16"/>
  <c r="R106"/>
  <c r="R105"/>
  <c r="R104"/>
  <c r="R82"/>
  <c r="R81"/>
  <c r="R80"/>
  <c r="R79"/>
  <c r="R57"/>
  <c r="R56"/>
  <c r="R55"/>
  <c r="C37" i="27" s="1"/>
  <c r="R54" i="16"/>
  <c r="F49" i="27" l="1"/>
  <c r="F38"/>
  <c r="C39"/>
  <c r="C49"/>
  <c r="F47"/>
  <c r="F45"/>
  <c r="F39"/>
  <c r="F46"/>
  <c r="C46"/>
  <c r="C47"/>
  <c r="F36"/>
  <c r="F48"/>
  <c r="C36"/>
  <c r="C48"/>
  <c r="C45"/>
  <c r="F42"/>
  <c r="F43"/>
  <c r="F40"/>
  <c r="F44"/>
  <c r="F37"/>
  <c r="F41"/>
  <c r="C38"/>
  <c r="C42"/>
  <c r="C43"/>
  <c r="C40"/>
  <c r="C44"/>
  <c r="C41"/>
  <c r="H31" l="1"/>
  <c r="H27"/>
  <c r="H29"/>
  <c r="H23"/>
  <c r="H25"/>
  <c r="H24"/>
  <c r="H26"/>
  <c r="H21"/>
  <c r="H28"/>
  <c r="H22"/>
  <c r="H30"/>
  <c r="E46" i="67"/>
  <c r="E45"/>
  <c r="E44"/>
  <c r="E43"/>
  <c r="E42"/>
  <c r="E30"/>
  <c r="E29"/>
  <c r="E28"/>
  <c r="E27"/>
  <c r="G24" i="64" l="1"/>
  <c r="F24"/>
  <c r="E24"/>
  <c r="D24"/>
  <c r="C24"/>
  <c r="G23"/>
  <c r="F23"/>
  <c r="E23"/>
  <c r="D23"/>
  <c r="C23"/>
  <c r="G22"/>
  <c r="F22"/>
  <c r="E22"/>
  <c r="D22"/>
  <c r="C22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G34" l="1"/>
  <c r="O34"/>
  <c r="E16" i="20"/>
  <c r="E71" i="18"/>
  <c r="D71"/>
  <c r="C71"/>
  <c r="B71"/>
  <c r="E46"/>
  <c r="D46"/>
  <c r="B46"/>
  <c r="E21"/>
  <c r="D21"/>
  <c r="C21"/>
  <c r="B21"/>
  <c r="A28" i="63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E100" i="16"/>
  <c r="D100"/>
  <c r="C100"/>
  <c r="B100"/>
  <c r="D79" i="18" l="1"/>
  <c r="D78"/>
  <c r="D77"/>
  <c r="D76"/>
  <c r="D75"/>
  <c r="I28" i="63"/>
  <c r="M28" s="1"/>
  <c r="D54" i="18"/>
  <c r="D53"/>
  <c r="D52"/>
  <c r="D51"/>
  <c r="D50"/>
  <c r="E75" i="16"/>
  <c r="D75"/>
  <c r="C75"/>
  <c r="B75"/>
  <c r="E50"/>
  <c r="D50"/>
  <c r="B50"/>
  <c r="I27" i="63"/>
  <c r="M27" s="1"/>
  <c r="C25" i="16"/>
  <c r="H67" i="18" l="1"/>
  <c r="I15" i="69"/>
  <c r="J28" i="63"/>
  <c r="D67" i="18" s="1"/>
  <c r="I29" i="63"/>
  <c r="M29" s="1"/>
  <c r="H42" i="18"/>
  <c r="J29" i="63"/>
  <c r="D92" i="18" s="1"/>
  <c r="J27" i="63"/>
  <c r="D42" i="18" s="1"/>
  <c r="F98" i="2"/>
  <c r="F99"/>
  <c r="F100"/>
  <c r="F101"/>
  <c r="F102"/>
  <c r="F103"/>
  <c r="F104"/>
  <c r="F105"/>
  <c r="F106"/>
  <c r="F107"/>
  <c r="F108"/>
  <c r="F109"/>
  <c r="F110"/>
  <c r="F111"/>
  <c r="F112"/>
  <c r="F113"/>
  <c r="F114"/>
  <c r="F135"/>
  <c r="F134"/>
  <c r="F133"/>
  <c r="F132"/>
  <c r="F131"/>
  <c r="F130"/>
  <c r="F129"/>
  <c r="F128"/>
  <c r="F127"/>
  <c r="F126"/>
  <c r="F125"/>
  <c r="F124"/>
  <c r="F123"/>
  <c r="F121"/>
  <c r="F120"/>
  <c r="F119"/>
  <c r="F118"/>
  <c r="F117"/>
  <c r="I53" i="63" l="1"/>
  <c r="H135" i="2"/>
  <c r="L38" s="1"/>
  <c r="H55"/>
  <c r="L48" s="1"/>
  <c r="F55"/>
  <c r="J49" s="1"/>
  <c r="H115"/>
  <c r="L37" s="1"/>
  <c r="H92" i="18"/>
  <c r="L36" i="2"/>
  <c r="E25" i="16"/>
  <c r="D25"/>
  <c r="B25"/>
  <c r="A36" i="2"/>
  <c r="A37" s="1"/>
  <c r="A38" s="1"/>
  <c r="A39" s="1"/>
  <c r="A40" s="1"/>
  <c r="A41" s="1"/>
  <c r="A42" s="1"/>
  <c r="A43" s="1"/>
  <c r="A44" s="1"/>
  <c r="A45" s="1"/>
  <c r="A46" s="1"/>
  <c r="L49" l="1"/>
  <c r="E32" i="20"/>
</calcChain>
</file>

<file path=xl/comments1.xml><?xml version="1.0" encoding="utf-8"?>
<comments xmlns="http://schemas.openxmlformats.org/spreadsheetml/2006/main">
  <authors>
    <author>MO</author>
    <author>기금운용</author>
  </authors>
  <commentList>
    <comment ref="H34" authorId="0">
      <text>
        <r>
          <rPr>
            <b/>
            <sz val="9"/>
            <color indexed="81"/>
            <rFont val="Tahoma"/>
            <family val="2"/>
          </rPr>
          <t>"II.2.(1)</t>
        </r>
        <r>
          <rPr>
            <b/>
            <sz val="9"/>
            <color indexed="81"/>
            <rFont val="돋움"/>
            <family val="3"/>
            <charset val="129"/>
          </rPr>
          <t>투자현황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청산펀드</t>
        </r>
        <r>
          <rPr>
            <b/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투자원금 합계와 일치</t>
        </r>
      </text>
    </comment>
    <comment ref="L34" authorId="1">
      <text>
        <r>
          <rPr>
            <b/>
            <sz val="9"/>
            <color indexed="81"/>
            <rFont val="굴림"/>
            <family val="3"/>
            <charset val="129"/>
          </rPr>
          <t>"청산펀드 운용수익률 (펀드별)"과 반드시 Link</t>
        </r>
      </text>
    </comment>
    <comment ref="E115" authorId="0">
      <text>
        <r>
          <rPr>
            <b/>
            <sz val="9"/>
            <color indexed="81"/>
            <rFont val="돋움"/>
            <family val="3"/>
            <charset val="129"/>
          </rPr>
          <t>미회수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자산을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‘</t>
        </r>
        <r>
          <rPr>
            <b/>
            <sz val="9"/>
            <color indexed="81"/>
            <rFont val="돋움"/>
            <family val="3"/>
            <charset val="129"/>
          </rPr>
          <t>청산중인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</t>
        </r>
        <r>
          <rPr>
            <b/>
            <sz val="9"/>
            <color indexed="81"/>
            <rFont val="Tahoma"/>
            <family val="2"/>
          </rPr>
          <t xml:space="preserve">’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‘</t>
        </r>
        <r>
          <rPr>
            <b/>
            <sz val="9"/>
            <color indexed="81"/>
            <rFont val="돋움"/>
            <family val="3"/>
            <charset val="129"/>
          </rPr>
          <t>최초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만기대비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연장된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</t>
        </r>
        <r>
          <rPr>
            <b/>
            <sz val="9"/>
            <color indexed="81"/>
            <rFont val="Tahoma"/>
            <family val="2"/>
          </rPr>
          <t xml:space="preserve">’ 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Tahoma"/>
            <family val="2"/>
          </rPr>
          <t xml:space="preserve">
--&gt; </t>
        </r>
        <r>
          <rPr>
            <sz val="9"/>
            <color indexed="81"/>
            <rFont val="돋움"/>
            <family val="3"/>
            <charset val="129"/>
          </rPr>
          <t>공정가치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순자산가액</t>
        </r>
        <r>
          <rPr>
            <b/>
            <sz val="9"/>
            <color indexed="81"/>
            <rFont val="Tahoma"/>
            <family val="2"/>
          </rPr>
          <t>(NAV)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제안서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기말</t>
        </r>
        <r>
          <rPr>
            <sz val="9"/>
            <color indexed="81"/>
            <rFont val="Tahoma"/>
            <family val="2"/>
          </rPr>
          <t>(18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12</t>
        </r>
        <r>
          <rPr>
            <sz val="9"/>
            <color indexed="81"/>
            <rFont val="돋움"/>
            <family val="3"/>
            <charset val="129"/>
          </rPr>
          <t>월말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일자로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  <comment ref="E135" authorId="0">
      <text>
        <r>
          <rPr>
            <b/>
            <sz val="9"/>
            <color indexed="81"/>
            <rFont val="돋움"/>
            <family val="3"/>
            <charset val="129"/>
          </rPr>
          <t>미회수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자산을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‘</t>
        </r>
        <r>
          <rPr>
            <b/>
            <sz val="9"/>
            <color indexed="81"/>
            <rFont val="돋움"/>
            <family val="3"/>
            <charset val="129"/>
          </rPr>
          <t>청산중인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</t>
        </r>
        <r>
          <rPr>
            <b/>
            <sz val="9"/>
            <color indexed="81"/>
            <rFont val="Tahoma"/>
            <family val="2"/>
          </rPr>
          <t xml:space="preserve">’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‘</t>
        </r>
        <r>
          <rPr>
            <b/>
            <sz val="9"/>
            <color indexed="81"/>
            <rFont val="돋움"/>
            <family val="3"/>
            <charset val="129"/>
          </rPr>
          <t>최초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만기대비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연장된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</t>
        </r>
        <r>
          <rPr>
            <b/>
            <sz val="9"/>
            <color indexed="81"/>
            <rFont val="Tahoma"/>
            <family val="2"/>
          </rPr>
          <t xml:space="preserve">’ 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Tahoma"/>
            <family val="2"/>
          </rPr>
          <t xml:space="preserve">
--&gt; </t>
        </r>
        <r>
          <rPr>
            <sz val="9"/>
            <color indexed="81"/>
            <rFont val="돋움"/>
            <family val="3"/>
            <charset val="129"/>
          </rPr>
          <t>공정가치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순자산가액</t>
        </r>
        <r>
          <rPr>
            <b/>
            <sz val="9"/>
            <color indexed="81"/>
            <rFont val="Tahoma"/>
            <family val="2"/>
          </rPr>
          <t>(NAV)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제안서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기말</t>
        </r>
        <r>
          <rPr>
            <sz val="9"/>
            <color indexed="81"/>
            <rFont val="Tahoma"/>
            <family val="2"/>
          </rPr>
          <t>(18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12</t>
        </r>
        <r>
          <rPr>
            <sz val="9"/>
            <color indexed="81"/>
            <rFont val="돋움"/>
            <family val="3"/>
            <charset val="129"/>
          </rPr>
          <t>월말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일자로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</commentList>
</comments>
</file>

<file path=xl/comments2.xml><?xml version="1.0" encoding="utf-8"?>
<comments xmlns="http://schemas.openxmlformats.org/spreadsheetml/2006/main">
  <authors>
    <author>MO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>"II.2.(2)</t>
        </r>
        <r>
          <rPr>
            <b/>
            <sz val="9"/>
            <color indexed="81"/>
            <rFont val="돋움"/>
            <family val="3"/>
            <charset val="129"/>
          </rPr>
          <t>투자현황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운용중펀드</t>
        </r>
        <r>
          <rPr>
            <b/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투자원금 합계와 일치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"II.2.(2)</t>
        </r>
        <r>
          <rPr>
            <b/>
            <sz val="9"/>
            <color indexed="81"/>
            <rFont val="돋움"/>
            <family val="3"/>
            <charset val="129"/>
          </rPr>
          <t>투자현황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운용중펀드</t>
        </r>
        <r>
          <rPr>
            <b/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펀드별</t>
        </r>
        <r>
          <rPr>
            <b/>
            <sz val="9"/>
            <color indexed="81"/>
            <rFont val="Tahoma"/>
            <family val="2"/>
          </rPr>
          <t xml:space="preserve"> Multiple</t>
        </r>
        <r>
          <rPr>
            <b/>
            <sz val="9"/>
            <color indexed="81"/>
            <rFont val="돋움"/>
            <family val="3"/>
            <charset val="129"/>
          </rPr>
          <t>과 일치</t>
        </r>
      </text>
    </comment>
  </commentList>
</comments>
</file>

<file path=xl/comments3.xml><?xml version="1.0" encoding="utf-8"?>
<comments xmlns="http://schemas.openxmlformats.org/spreadsheetml/2006/main">
  <authors>
    <author>MO</author>
    <author>user</author>
  </authors>
  <commentList>
    <comment ref="R28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Q31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부분감액
</t>
        </r>
        <r>
          <rPr>
            <sz val="9"/>
            <color indexed="81"/>
            <rFont val="Tahoma"/>
            <family val="2"/>
          </rPr>
          <t>XXX</t>
        </r>
        <r>
          <rPr>
            <sz val="9"/>
            <color indexed="81"/>
            <rFont val="돋움"/>
            <family val="3"/>
            <charset val="129"/>
          </rPr>
          <t xml:space="preserve">백만원
</t>
        </r>
      </text>
    </comment>
    <comment ref="R53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Q56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부분감액
</t>
        </r>
        <r>
          <rPr>
            <sz val="9"/>
            <color indexed="81"/>
            <rFont val="Tahoma"/>
            <family val="2"/>
          </rPr>
          <t>XXX</t>
        </r>
        <r>
          <rPr>
            <sz val="9"/>
            <color indexed="81"/>
            <rFont val="돋움"/>
            <family val="3"/>
            <charset val="129"/>
          </rPr>
          <t xml:space="preserve">백만원
</t>
        </r>
      </text>
    </comment>
    <comment ref="R78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Q81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부분감액
</t>
        </r>
        <r>
          <rPr>
            <sz val="9"/>
            <color indexed="81"/>
            <rFont val="Tahoma"/>
            <family val="2"/>
          </rPr>
          <t>XXX</t>
        </r>
        <r>
          <rPr>
            <sz val="9"/>
            <color indexed="81"/>
            <rFont val="돋움"/>
            <family val="3"/>
            <charset val="129"/>
          </rPr>
          <t xml:space="preserve">백만원
</t>
        </r>
      </text>
    </comment>
    <comment ref="R103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Q106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부분감액
</t>
        </r>
        <r>
          <rPr>
            <sz val="9"/>
            <color indexed="81"/>
            <rFont val="Tahoma"/>
            <family val="2"/>
          </rPr>
          <t>XXX</t>
        </r>
        <r>
          <rPr>
            <sz val="9"/>
            <color indexed="81"/>
            <rFont val="돋움"/>
            <family val="3"/>
            <charset val="129"/>
          </rPr>
          <t xml:space="preserve">백만원
</t>
        </r>
      </text>
    </comment>
  </commentList>
</comments>
</file>

<file path=xl/comments4.xml><?xml version="1.0" encoding="utf-8"?>
<comments xmlns="http://schemas.openxmlformats.org/spreadsheetml/2006/main">
  <authors>
    <author>MO</author>
    <author>user</author>
  </authors>
  <commentList>
    <comment ref="R24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Q27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부분감액
</t>
        </r>
        <r>
          <rPr>
            <sz val="9"/>
            <color indexed="81"/>
            <rFont val="Tahoma"/>
            <family val="2"/>
          </rPr>
          <t>XXX</t>
        </r>
        <r>
          <rPr>
            <sz val="9"/>
            <color indexed="81"/>
            <rFont val="돋움"/>
            <family val="3"/>
            <charset val="129"/>
          </rPr>
          <t xml:space="preserve">백만원
</t>
        </r>
      </text>
    </comment>
    <comment ref="R49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Q52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부분감액
</t>
        </r>
        <r>
          <rPr>
            <sz val="9"/>
            <color indexed="81"/>
            <rFont val="Tahoma"/>
            <family val="2"/>
          </rPr>
          <t>XXX</t>
        </r>
        <r>
          <rPr>
            <sz val="9"/>
            <color indexed="81"/>
            <rFont val="돋움"/>
            <family val="3"/>
            <charset val="129"/>
          </rPr>
          <t xml:space="preserve">백만원
</t>
        </r>
      </text>
    </comment>
    <comment ref="R74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Q77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부분감액
</t>
        </r>
        <r>
          <rPr>
            <sz val="9"/>
            <color indexed="81"/>
            <rFont val="Tahoma"/>
            <family val="2"/>
          </rPr>
          <t>XXX</t>
        </r>
        <r>
          <rPr>
            <sz val="9"/>
            <color indexed="81"/>
            <rFont val="돋움"/>
            <family val="3"/>
            <charset val="129"/>
          </rPr>
          <t xml:space="preserve">백만원
</t>
        </r>
      </text>
    </comment>
  </commentList>
</comments>
</file>

<file path=xl/comments5.xml><?xml version="1.0" encoding="utf-8"?>
<comments xmlns="http://schemas.openxmlformats.org/spreadsheetml/2006/main">
  <authors>
    <author>MO</author>
  </authors>
  <commentList>
    <comment ref="C20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'II.2.(1)투자현황-청산펀드'과 'II.2.(2)투자현황-운용중펀드' 자료에 있는 </t>
        </r>
        <r>
          <rPr>
            <b/>
            <sz val="9"/>
            <color indexed="10"/>
            <rFont val="돋움"/>
            <family val="3"/>
            <charset val="129"/>
          </rPr>
          <t>각 연도별 '투자원금'의 합계와 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</commentList>
</comments>
</file>

<file path=xl/comments6.xml><?xml version="1.0" encoding="utf-8"?>
<comments xmlns="http://schemas.openxmlformats.org/spreadsheetml/2006/main">
  <authors>
    <author>기본</author>
    <author>이정진</author>
  </authors>
  <commentList>
    <comment ref="C18" authorId="0">
      <text>
        <r>
          <rPr>
            <b/>
            <sz val="9"/>
            <color indexed="81"/>
            <rFont val="굴림"/>
            <family val="3"/>
            <charset val="129"/>
          </rPr>
          <t>반드시 핵심, 기타 중 택일하여 기입
(제안펀드 기준)
핵심 = 핵심운용인력
기타 = 기타운용인력</t>
        </r>
      </text>
    </comment>
    <comment ref="D41" authorId="1">
      <text>
        <r>
          <rPr>
            <b/>
            <sz val="9"/>
            <color indexed="81"/>
            <rFont val="돋움"/>
            <family val="3"/>
            <charset val="129"/>
          </rPr>
          <t>반드시 핵심, 기타 중 택일하여 기입
(운용사 전체펀드 기준)
핵심 = 핵심운용인력
기타 = 기타운용인력</t>
        </r>
      </text>
    </comment>
  </commentList>
</comments>
</file>

<file path=xl/comments7.xml><?xml version="1.0" encoding="utf-8"?>
<comments xmlns="http://schemas.openxmlformats.org/spreadsheetml/2006/main">
  <authors>
    <author>이정진</author>
  </authors>
  <commentList>
    <comment ref="I17" authorId="0">
      <text>
        <r>
          <rPr>
            <b/>
            <sz val="9"/>
            <color indexed="81"/>
            <rFont val="Tahoma"/>
            <family val="2"/>
          </rPr>
          <t>Co-GP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b/>
            <sz val="9"/>
            <color indexed="81"/>
            <rFont val="돋움"/>
            <family val="3"/>
            <charset val="129"/>
          </rPr>
          <t>Co-GP인 경우에만 기재</t>
        </r>
      </text>
    </comment>
  </commentList>
</comments>
</file>

<file path=xl/comments8.xml><?xml version="1.0" encoding="utf-8"?>
<comments xmlns="http://schemas.openxmlformats.org/spreadsheetml/2006/main">
  <authors>
    <author>이정진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청산중인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</t>
        </r>
        <r>
          <rPr>
            <b/>
            <sz val="9"/>
            <color indexed="81"/>
            <rFont val="Tahoma"/>
            <family val="2"/>
          </rPr>
          <t xml:space="preserve">'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최초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만기대비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연장된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투자가능기간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</text>
    </comment>
  </commentList>
</comments>
</file>

<file path=xl/sharedStrings.xml><?xml version="1.0" encoding="utf-8"?>
<sst xmlns="http://schemas.openxmlformats.org/spreadsheetml/2006/main" count="1274" uniqueCount="505">
  <si>
    <t>합계</t>
  </si>
  <si>
    <t>일자</t>
  </si>
  <si>
    <t>유동자산</t>
  </si>
  <si>
    <t>유동부채</t>
  </si>
  <si>
    <t>영업수익</t>
  </si>
  <si>
    <t>영업비용</t>
  </si>
  <si>
    <t>당기순이익</t>
  </si>
  <si>
    <t>투자 일자</t>
    <phoneticPr fontId="9" type="noConversion"/>
  </si>
  <si>
    <t>회수 일자</t>
    <phoneticPr fontId="9" type="noConversion"/>
  </si>
  <si>
    <t>연도</t>
    <phoneticPr fontId="9" type="noConversion"/>
  </si>
  <si>
    <t>해당연도
투자금액</t>
    <phoneticPr fontId="9" type="noConversion"/>
  </si>
  <si>
    <t>투자업체수</t>
    <phoneticPr fontId="9" type="noConversion"/>
  </si>
  <si>
    <t>해당연도
회수금액</t>
    <phoneticPr fontId="9" type="noConversion"/>
  </si>
  <si>
    <t>해당연도
회수원금</t>
    <phoneticPr fontId="9" type="noConversion"/>
  </si>
  <si>
    <t>미회수
투자잔액</t>
    <phoneticPr fontId="9" type="noConversion"/>
  </si>
  <si>
    <t>청산일</t>
    <phoneticPr fontId="9" type="noConversion"/>
  </si>
  <si>
    <t>합계</t>
    <phoneticPr fontId="9" type="noConversion"/>
  </si>
  <si>
    <t>펀드명</t>
    <phoneticPr fontId="9" type="noConversion"/>
  </si>
  <si>
    <t>기타</t>
    <phoneticPr fontId="9" type="noConversion"/>
  </si>
  <si>
    <t>운용사명:</t>
    <phoneticPr fontId="9" type="noConversion"/>
  </si>
  <si>
    <t>자산총계(A+B)</t>
    <phoneticPr fontId="9" type="noConversion"/>
  </si>
  <si>
    <t>성명</t>
    <phoneticPr fontId="9" type="noConversion"/>
  </si>
  <si>
    <t>Incentive 체계</t>
    <phoneticPr fontId="9" type="noConversion"/>
  </si>
  <si>
    <t>성명</t>
    <phoneticPr fontId="9" type="noConversion"/>
  </si>
  <si>
    <t>구분</t>
    <phoneticPr fontId="9" type="noConversion"/>
  </si>
  <si>
    <t>직장명</t>
    <phoneticPr fontId="9" type="noConversion"/>
  </si>
  <si>
    <t>부서명</t>
    <phoneticPr fontId="9" type="noConversion"/>
  </si>
  <si>
    <t>직위</t>
    <phoneticPr fontId="9" type="noConversion"/>
  </si>
  <si>
    <t>수행업무</t>
    <phoneticPr fontId="9" type="noConversion"/>
  </si>
  <si>
    <t>경력시작일</t>
    <phoneticPr fontId="9" type="noConversion"/>
  </si>
  <si>
    <t>경력종료일</t>
    <phoneticPr fontId="9" type="noConversion"/>
  </si>
  <si>
    <t>경력년수</t>
    <phoneticPr fontId="9" type="noConversion"/>
  </si>
  <si>
    <t>김철수</t>
    <phoneticPr fontId="9" type="noConversion"/>
  </si>
  <si>
    <t>BB운용</t>
    <phoneticPr fontId="9" type="noConversion"/>
  </si>
  <si>
    <t>A팀</t>
    <phoneticPr fontId="9" type="noConversion"/>
  </si>
  <si>
    <t>팀장</t>
    <phoneticPr fontId="9" type="noConversion"/>
  </si>
  <si>
    <t>투자1팀 총괄</t>
    <phoneticPr fontId="9" type="noConversion"/>
  </si>
  <si>
    <t>B팀</t>
    <phoneticPr fontId="9" type="noConversion"/>
  </si>
  <si>
    <t>과장</t>
    <phoneticPr fontId="9" type="noConversion"/>
  </si>
  <si>
    <t>심사역</t>
    <phoneticPr fontId="9" type="noConversion"/>
  </si>
  <si>
    <t>CC은행</t>
    <phoneticPr fontId="9" type="noConversion"/>
  </si>
  <si>
    <t>C팀</t>
    <phoneticPr fontId="9" type="noConversion"/>
  </si>
  <si>
    <t>대리</t>
    <phoneticPr fontId="9" type="noConversion"/>
  </si>
  <si>
    <t>경영기획</t>
    <phoneticPr fontId="9" type="noConversion"/>
  </si>
  <si>
    <t>이영희</t>
    <phoneticPr fontId="9" type="noConversion"/>
  </si>
  <si>
    <t>E팀</t>
    <phoneticPr fontId="9" type="noConversion"/>
  </si>
  <si>
    <t>선임</t>
    <phoneticPr fontId="9" type="noConversion"/>
  </si>
  <si>
    <t>관리총괄</t>
    <phoneticPr fontId="9" type="noConversion"/>
  </si>
  <si>
    <t>DD은행</t>
    <phoneticPr fontId="9" type="noConversion"/>
  </si>
  <si>
    <t>전임</t>
    <phoneticPr fontId="9" type="noConversion"/>
  </si>
  <si>
    <t>투자자산관리</t>
    <phoneticPr fontId="9" type="noConversion"/>
  </si>
  <si>
    <t>성명</t>
    <phoneticPr fontId="9" type="noConversion"/>
  </si>
  <si>
    <t>김철수</t>
    <phoneticPr fontId="9" type="noConversion"/>
  </si>
  <si>
    <t>이영희</t>
    <phoneticPr fontId="9" type="noConversion"/>
  </si>
  <si>
    <t>지급시기</t>
    <phoneticPr fontId="9" type="noConversion"/>
  </si>
  <si>
    <t>재직(투자1팀)</t>
    <phoneticPr fontId="9" type="noConversion"/>
  </si>
  <si>
    <t>2009년</t>
  </si>
  <si>
    <t>2010년</t>
  </si>
  <si>
    <t>전체</t>
    <phoneticPr fontId="9" type="noConversion"/>
  </si>
  <si>
    <t>Fund 1호</t>
    <phoneticPr fontId="9" type="noConversion"/>
  </si>
  <si>
    <t>Fund 2호</t>
    <phoneticPr fontId="9" type="noConversion"/>
  </si>
  <si>
    <t>Fund 3호</t>
    <phoneticPr fontId="9" type="noConversion"/>
  </si>
  <si>
    <t>Fund 4호</t>
    <phoneticPr fontId="9" type="noConversion"/>
  </si>
  <si>
    <t>Fund 2호</t>
    <phoneticPr fontId="9" type="noConversion"/>
  </si>
  <si>
    <t>Fund 3호</t>
    <phoneticPr fontId="9" type="noConversion"/>
  </si>
  <si>
    <t>Fund 4호</t>
    <phoneticPr fontId="9" type="noConversion"/>
  </si>
  <si>
    <t>검증</t>
    <phoneticPr fontId="9" type="noConversion"/>
  </si>
  <si>
    <t>(단위: 백만원, %)</t>
  </si>
  <si>
    <t>&lt;작성방식&gt;</t>
    <phoneticPr fontId="9" type="noConversion"/>
  </si>
  <si>
    <t>연도별 펀드계정 투자내역 집계</t>
  </si>
  <si>
    <t>투자기구</t>
    <phoneticPr fontId="9" type="noConversion"/>
  </si>
  <si>
    <t>운용사AAA</t>
    <phoneticPr fontId="9" type="noConversion"/>
  </si>
  <si>
    <t>구 분</t>
  </si>
  <si>
    <t>영업수지율
(영업수익/영업비용)</t>
    <phoneticPr fontId="9" type="noConversion"/>
  </si>
  <si>
    <t>자기자본순이익률
(당기순이익/자본총계)</t>
    <phoneticPr fontId="9" type="noConversion"/>
  </si>
  <si>
    <t>부채비율
(부채총계/자본총계)</t>
    <phoneticPr fontId="9" type="noConversion"/>
  </si>
  <si>
    <t>유동비율
(유동자산/유동부채)</t>
    <phoneticPr fontId="9" type="noConversion"/>
  </si>
  <si>
    <t>Company B</t>
  </si>
  <si>
    <t>Company C</t>
  </si>
  <si>
    <t>Company D</t>
  </si>
  <si>
    <t>Company A</t>
    <phoneticPr fontId="9" type="noConversion"/>
  </si>
  <si>
    <t>납입금액(A)</t>
    <phoneticPr fontId="9" type="noConversion"/>
  </si>
  <si>
    <t>분배금액(B)</t>
    <phoneticPr fontId="9" type="noConversion"/>
  </si>
  <si>
    <t>Multiple
(D=B/A)</t>
    <phoneticPr fontId="9" type="noConversion"/>
  </si>
  <si>
    <t>(C=B-A)</t>
    <phoneticPr fontId="9" type="noConversion"/>
  </si>
  <si>
    <t>투자원금(a)</t>
  </si>
  <si>
    <t>Pooled IRR</t>
    <phoneticPr fontId="9" type="noConversion"/>
  </si>
  <si>
    <t>※  산식수정 금지</t>
  </si>
  <si>
    <t>투자기구</t>
    <phoneticPr fontId="9" type="noConversion"/>
  </si>
  <si>
    <t>주요사업분야</t>
  </si>
  <si>
    <t>회수금(b)</t>
    <phoneticPr fontId="9" type="noConversion"/>
  </si>
  <si>
    <t>청산 예정일</t>
    <phoneticPr fontId="9" type="noConversion"/>
  </si>
  <si>
    <t>시장성 여부
(Y,N)</t>
    <phoneticPr fontId="9" type="noConversion"/>
  </si>
  <si>
    <t>미회수 가치(c)</t>
    <phoneticPr fontId="9" type="noConversion"/>
  </si>
  <si>
    <t>가치 산정 근거</t>
    <phoneticPr fontId="9" type="noConversion"/>
  </si>
  <si>
    <t>회수 일자</t>
    <phoneticPr fontId="9" type="noConversion"/>
  </si>
  <si>
    <t>Company E</t>
    <phoneticPr fontId="9" type="noConversion"/>
  </si>
  <si>
    <t>-</t>
    <phoneticPr fontId="9" type="noConversion"/>
  </si>
  <si>
    <t>미회수원금</t>
    <phoneticPr fontId="9" type="noConversion"/>
  </si>
  <si>
    <t>투자자산</t>
    <phoneticPr fontId="9" type="noConversion"/>
  </si>
  <si>
    <t>투자형태</t>
  </si>
  <si>
    <t>보통주</t>
    <phoneticPr fontId="9" type="noConversion"/>
  </si>
  <si>
    <t>RCPS</t>
    <phoneticPr fontId="9" type="noConversion"/>
  </si>
  <si>
    <t>CB</t>
    <phoneticPr fontId="9" type="noConversion"/>
  </si>
  <si>
    <t>Multiple
((b+c)/a)</t>
    <phoneticPr fontId="9" type="noConversion"/>
  </si>
  <si>
    <t>회수금(b)</t>
    <phoneticPr fontId="9" type="noConversion"/>
  </si>
  <si>
    <t>미회수 투자자산</t>
    <phoneticPr fontId="9" type="noConversion"/>
  </si>
  <si>
    <t>(단위: 백만원)</t>
    <phoneticPr fontId="9" type="noConversion"/>
  </si>
  <si>
    <t>Fund 5호</t>
    <phoneticPr fontId="9" type="noConversion"/>
  </si>
  <si>
    <t>Fund 6호</t>
    <phoneticPr fontId="9" type="noConversion"/>
  </si>
  <si>
    <t>Fund 7호</t>
    <phoneticPr fontId="9" type="noConversion"/>
  </si>
  <si>
    <t>Fund 1호</t>
    <phoneticPr fontId="9" type="noConversion"/>
  </si>
  <si>
    <t>Fund 2호</t>
    <phoneticPr fontId="9" type="noConversion"/>
  </si>
  <si>
    <t>Fund 3호</t>
    <phoneticPr fontId="9" type="noConversion"/>
  </si>
  <si>
    <t>설립일</t>
    <phoneticPr fontId="9" type="noConversion"/>
  </si>
  <si>
    <t>설립일</t>
    <phoneticPr fontId="9" type="noConversion"/>
  </si>
  <si>
    <t>약정금액</t>
    <phoneticPr fontId="9" type="noConversion"/>
  </si>
  <si>
    <t>투자금액</t>
    <phoneticPr fontId="9" type="noConversion"/>
  </si>
  <si>
    <t>검증</t>
    <phoneticPr fontId="9" type="noConversion"/>
  </si>
  <si>
    <t>납입금액
(A)</t>
    <phoneticPr fontId="9" type="noConversion"/>
  </si>
  <si>
    <t>분배금액
(B)</t>
    <phoneticPr fontId="9" type="noConversion"/>
  </si>
  <si>
    <t>Multiple
(D=B/A)</t>
    <phoneticPr fontId="9" type="noConversion"/>
  </si>
  <si>
    <t>청산펀드 운용수익률 (펀드별)</t>
    <phoneticPr fontId="9" type="noConversion"/>
  </si>
  <si>
    <t>수익금
(C=B-A)</t>
    <phoneticPr fontId="9" type="noConversion"/>
  </si>
  <si>
    <t>Fund 4호</t>
    <phoneticPr fontId="9" type="noConversion"/>
  </si>
  <si>
    <t>펀드계정 청산펀드 현황</t>
    <phoneticPr fontId="9" type="noConversion"/>
  </si>
  <si>
    <t>청산펀드 현황 (총괄표)</t>
    <phoneticPr fontId="9" type="noConversion"/>
  </si>
  <si>
    <t>운용중펀드 현황 (총괄표)</t>
    <phoneticPr fontId="9" type="noConversion"/>
  </si>
  <si>
    <t>청산예정일</t>
    <phoneticPr fontId="9" type="noConversion"/>
  </si>
  <si>
    <t>납입금액</t>
    <phoneticPr fontId="9" type="noConversion"/>
  </si>
  <si>
    <t>--&gt; 반드시 'II.1.(1)청산펀드 현황'Sheet와 Link!</t>
    <phoneticPr fontId="9" type="noConversion"/>
  </si>
  <si>
    <t>--&gt; 반드시 'II.1.(2)운용중펀드 현황'Sheet와 Link!</t>
    <phoneticPr fontId="9" type="noConversion"/>
  </si>
  <si>
    <t>Fund 5호</t>
    <phoneticPr fontId="9" type="noConversion"/>
  </si>
  <si>
    <t>Fund 6호</t>
    <phoneticPr fontId="9" type="noConversion"/>
  </si>
  <si>
    <t>Fund 7호</t>
    <phoneticPr fontId="9" type="noConversion"/>
  </si>
  <si>
    <t>회수방법</t>
    <phoneticPr fontId="9" type="noConversion"/>
  </si>
  <si>
    <t>IPO</t>
    <phoneticPr fontId="9" type="noConversion"/>
  </si>
  <si>
    <t>M&amp;A</t>
    <phoneticPr fontId="9" type="noConversion"/>
  </si>
  <si>
    <t>회수방법</t>
    <phoneticPr fontId="9" type="noConversion"/>
  </si>
  <si>
    <t>현재부서/직위</t>
    <phoneticPr fontId="9" type="noConversion"/>
  </si>
  <si>
    <t>투자경력
(연수)</t>
    <phoneticPr fontId="9" type="noConversion"/>
  </si>
  <si>
    <t>출생연도</t>
    <phoneticPr fontId="9" type="noConversion"/>
  </si>
  <si>
    <t>주요경력</t>
    <phoneticPr fontId="9" type="noConversion"/>
  </si>
  <si>
    <t>구분
(핵심/기타)</t>
    <phoneticPr fontId="9" type="noConversion"/>
  </si>
  <si>
    <t>핵심</t>
    <phoneticPr fontId="9" type="noConversion"/>
  </si>
  <si>
    <t>A</t>
    <phoneticPr fontId="9" type="noConversion"/>
  </si>
  <si>
    <t>--&gt; 반드시 'III.2.운용조직 상세'Sheet와 Link!</t>
    <phoneticPr fontId="9" type="noConversion"/>
  </si>
  <si>
    <t>경력구분
(A/B/N)</t>
    <phoneticPr fontId="9" type="noConversion"/>
  </si>
  <si>
    <t>N</t>
    <phoneticPr fontId="9" type="noConversion"/>
  </si>
  <si>
    <t>A</t>
    <phoneticPr fontId="9" type="noConversion"/>
  </si>
  <si>
    <t>B</t>
    <phoneticPr fontId="9" type="noConversion"/>
  </si>
  <si>
    <t>--&gt; 경력구분이 "A,B"인 경우만 합산</t>
    <phoneticPr fontId="9" type="noConversion"/>
  </si>
  <si>
    <t>F팀</t>
  </si>
  <si>
    <t>G팀</t>
    <phoneticPr fontId="9" type="noConversion"/>
  </si>
  <si>
    <t>N</t>
    <phoneticPr fontId="9" type="noConversion"/>
  </si>
  <si>
    <t>대리</t>
    <phoneticPr fontId="9" type="noConversion"/>
  </si>
  <si>
    <t>DD사</t>
    <phoneticPr fontId="9" type="noConversion"/>
  </si>
  <si>
    <t>인사팀</t>
    <phoneticPr fontId="9" type="noConversion"/>
  </si>
  <si>
    <t>현 재직여부
(소속)</t>
    <phoneticPr fontId="9" type="noConversion"/>
  </si>
  <si>
    <t>재직(관리팀)</t>
    <phoneticPr fontId="9" type="noConversion"/>
  </si>
  <si>
    <t>핵심운용인력 총괄</t>
    <phoneticPr fontId="9" type="noConversion"/>
  </si>
  <si>
    <t>기타운용인력 총괄 (핵심운용인력을 제외한 펀드전담인력)</t>
    <phoneticPr fontId="9" type="noConversion"/>
  </si>
  <si>
    <t>개인별 주요 운용경력</t>
    <phoneticPr fontId="9" type="noConversion"/>
  </si>
  <si>
    <t>성과보수 지급이력</t>
    <phoneticPr fontId="9" type="noConversion"/>
  </si>
  <si>
    <t>운용인력 유지율</t>
    <phoneticPr fontId="9" type="noConversion"/>
  </si>
  <si>
    <t>구분</t>
  </si>
  <si>
    <t>청산펀드</t>
    <phoneticPr fontId="9" type="noConversion"/>
  </si>
  <si>
    <t>운용중펀드</t>
    <phoneticPr fontId="9" type="noConversion"/>
  </si>
  <si>
    <t>청산일
(or 예정일)</t>
  </si>
  <si>
    <t>펀드명</t>
  </si>
  <si>
    <t>투자기구</t>
  </si>
  <si>
    <t>설립일</t>
  </si>
  <si>
    <t>약정금액</t>
  </si>
  <si>
    <t>인원수</t>
  </si>
  <si>
    <t>성명</t>
    <phoneticPr fontId="9" type="noConversion"/>
  </si>
  <si>
    <t>인원수</t>
    <phoneticPr fontId="9" type="noConversion"/>
  </si>
  <si>
    <t>(단위: 백만원, 명)</t>
    <phoneticPr fontId="9" type="noConversion"/>
  </si>
  <si>
    <t>홍길동, OOO, XXX</t>
  </si>
  <si>
    <t>홍길동, OOO, XXX</t>
    <phoneticPr fontId="9" type="noConversion"/>
  </si>
  <si>
    <t>홍길동, OOO</t>
  </si>
  <si>
    <t>홍길동, OOO</t>
    <phoneticPr fontId="9" type="noConversion"/>
  </si>
  <si>
    <t>홍길동</t>
    <phoneticPr fontId="9" type="noConversion"/>
  </si>
  <si>
    <t>운용사 출자비율</t>
    <phoneticPr fontId="9" type="noConversion"/>
  </si>
  <si>
    <t>출자주체</t>
  </si>
  <si>
    <t>핵심운용인력</t>
    <phoneticPr fontId="9" type="noConversion"/>
  </si>
  <si>
    <t>운용사</t>
    <phoneticPr fontId="9" type="noConversion"/>
  </si>
  <si>
    <t>ZZZ</t>
    <phoneticPr fontId="9" type="noConversion"/>
  </si>
  <si>
    <t>계열사/특수관계인</t>
    <phoneticPr fontId="9" type="noConversion"/>
  </si>
  <si>
    <t>출자비율</t>
    <phoneticPr fontId="9" type="noConversion"/>
  </si>
  <si>
    <t>XXX사</t>
    <phoneticPr fontId="9" type="noConversion"/>
  </si>
  <si>
    <t>--&gt;값입력 금지, 계산식 유지</t>
    <phoneticPr fontId="9" type="noConversion"/>
  </si>
  <si>
    <t>※  금액은 백만원단위로 기재하되, 백만원 이하금액은 소수점 이하로 입력(예 : 23,123,123,123원의 경우, 23,123.123123백만원으로 입력)</t>
    <phoneticPr fontId="9" type="noConversion"/>
  </si>
  <si>
    <t>※  정보 입력시 행이 부족한 경우 행삽입</t>
    <phoneticPr fontId="9" type="noConversion"/>
  </si>
  <si>
    <t>※  날짜 등 서식 원본 그대로 유지</t>
    <phoneticPr fontId="9" type="noConversion"/>
  </si>
  <si>
    <t>--&gt;값입력 금지, 계산식 유지</t>
    <phoneticPr fontId="9" type="noConversion"/>
  </si>
  <si>
    <t>--&gt; 펀드 기본사항은 반드시 'II.1.(1)청산펀드 현황'Sheet 및 'II.2.(1)운용중펀드 현황'Sheet와 Link!</t>
    <phoneticPr fontId="9" type="noConversion"/>
  </si>
  <si>
    <t>--&gt; 반드시 'III.2.운용조직 상세'Sheet와 Link!</t>
    <phoneticPr fontId="9" type="noConversion"/>
  </si>
  <si>
    <t>김철수</t>
  </si>
  <si>
    <t>Net IRR
(=XIRR)</t>
    <phoneticPr fontId="9" type="noConversion"/>
  </si>
  <si>
    <t>※  투자경력은 제안서 제출일 전일 기준</t>
    <phoneticPr fontId="9" type="noConversion"/>
  </si>
  <si>
    <t>Multiple</t>
    <phoneticPr fontId="9" type="noConversion"/>
  </si>
  <si>
    <t>성명</t>
    <phoneticPr fontId="9" type="noConversion"/>
  </si>
  <si>
    <t>재직
회사 및 계정</t>
    <phoneticPr fontId="9" type="noConversion"/>
  </si>
  <si>
    <t>OO운용사/Fund 5호</t>
    <phoneticPr fontId="9" type="noConversion"/>
  </si>
  <si>
    <t>미회수 투자자산</t>
    <phoneticPr fontId="9" type="noConversion"/>
  </si>
  <si>
    <t>핵심운용인력의 개별기업 투자경력</t>
    <phoneticPr fontId="9" type="noConversion"/>
  </si>
  <si>
    <t>--&gt; 반드시 'III.2.운용조직 상세'Sheet의 핵심운용인력과 Link!</t>
    <phoneticPr fontId="9" type="noConversion"/>
  </si>
  <si>
    <t>Ⅵ. 계약조건 1. 펀드결성조건</t>
    <phoneticPr fontId="9" type="noConversion"/>
  </si>
  <si>
    <t>투자경력
(A,B)</t>
    <phoneticPr fontId="9" type="noConversion"/>
  </si>
  <si>
    <t xml:space="preserve"> * ‘청산중인 펀드’ 및 ‘최초 만기대비 연장된 펀드’ 제외</t>
    <phoneticPr fontId="9" type="noConversion"/>
  </si>
  <si>
    <t>청산일</t>
    <phoneticPr fontId="9" type="noConversion"/>
  </si>
  <si>
    <t>청산중</t>
    <phoneticPr fontId="9" type="noConversion"/>
  </si>
  <si>
    <t>만기연장</t>
    <phoneticPr fontId="9" type="noConversion"/>
  </si>
  <si>
    <t>기타</t>
  </si>
  <si>
    <t>Co-GP 여부
(Co-GP명)</t>
    <phoneticPr fontId="9" type="noConversion"/>
  </si>
  <si>
    <t>N</t>
    <phoneticPr fontId="9" type="noConversion"/>
  </si>
  <si>
    <t>N</t>
    <phoneticPr fontId="9" type="noConversion"/>
  </si>
  <si>
    <t>Y(OOO사)</t>
    <phoneticPr fontId="9" type="noConversion"/>
  </si>
  <si>
    <t>N</t>
    <phoneticPr fontId="9" type="noConversion"/>
  </si>
  <si>
    <t>주요LP</t>
    <phoneticPr fontId="9" type="noConversion"/>
  </si>
  <si>
    <t>동반투자/
Leverage</t>
    <phoneticPr fontId="9" type="noConversion"/>
  </si>
  <si>
    <t>미회수</t>
    <phoneticPr fontId="9" type="noConversion"/>
  </si>
  <si>
    <t>Y</t>
    <phoneticPr fontId="9" type="noConversion"/>
  </si>
  <si>
    <t>N</t>
    <phoneticPr fontId="9" type="noConversion"/>
  </si>
  <si>
    <t>2011년</t>
  </si>
  <si>
    <t>2012년</t>
  </si>
  <si>
    <t>2013년</t>
  </si>
  <si>
    <t>투자연도</t>
    <phoneticPr fontId="9" type="noConversion"/>
  </si>
  <si>
    <t>청산펀드 검증</t>
    <phoneticPr fontId="9" type="noConversion"/>
  </si>
  <si>
    <t>운용중펀드 검증</t>
    <phoneticPr fontId="9" type="noConversion"/>
  </si>
  <si>
    <t>검증</t>
    <phoneticPr fontId="9" type="noConversion"/>
  </si>
  <si>
    <t>투자원금</t>
  </si>
  <si>
    <t>투자원금</t>
    <phoneticPr fontId="9" type="noConversion"/>
  </si>
  <si>
    <t>-</t>
  </si>
  <si>
    <t>홍길동</t>
    <phoneticPr fontId="9" type="noConversion"/>
  </si>
  <si>
    <t>장길산</t>
    <phoneticPr fontId="9" type="noConversion"/>
  </si>
  <si>
    <t>CC은행</t>
  </si>
  <si>
    <t>C팀</t>
  </si>
  <si>
    <t>대리</t>
  </si>
  <si>
    <t>경영기획</t>
  </si>
  <si>
    <t>N</t>
  </si>
  <si>
    <t>DD운용</t>
    <phoneticPr fontId="9" type="noConversion"/>
  </si>
  <si>
    <t>EE운용</t>
    <phoneticPr fontId="9" type="noConversion"/>
  </si>
  <si>
    <t>심사역</t>
  </si>
  <si>
    <t>A</t>
  </si>
  <si>
    <t>지급사유 및 기준</t>
    <phoneticPr fontId="9" type="noConversion"/>
  </si>
  <si>
    <t>관련펀드</t>
    <phoneticPr fontId="9" type="noConversion"/>
  </si>
  <si>
    <t>Fund O호</t>
    <phoneticPr fontId="9" type="noConversion"/>
  </si>
  <si>
    <t>성과보수 지급액(원)</t>
    <phoneticPr fontId="9" type="noConversion"/>
  </si>
  <si>
    <t>퇴사</t>
    <phoneticPr fontId="9" type="noConversion"/>
  </si>
  <si>
    <t>홍길동</t>
    <phoneticPr fontId="9" type="noConversion"/>
  </si>
  <si>
    <t>운용인력
유지율</t>
    <phoneticPr fontId="9" type="noConversion"/>
  </si>
  <si>
    <t>운용사AAA</t>
    <phoneticPr fontId="9" type="noConversion"/>
  </si>
  <si>
    <t>공정가치(c)</t>
    <phoneticPr fontId="9" type="noConversion"/>
  </si>
  <si>
    <t>1기(예시)
(YY-MM-DD~YY-MM-DD)</t>
    <phoneticPr fontId="9" type="noConversion"/>
  </si>
  <si>
    <t>2기(예시)
(YY-MM-DD~YY-MM-DD)</t>
    <phoneticPr fontId="9" type="noConversion"/>
  </si>
  <si>
    <t>3기(예시)
(YY-MM-DD~YY-MM-DD)</t>
    <phoneticPr fontId="9" type="noConversion"/>
  </si>
  <si>
    <t>타기관투자자 구성 현황</t>
  </si>
  <si>
    <t>&lt;작성방식&gt;</t>
  </si>
  <si>
    <t>기관명</t>
  </si>
  <si>
    <t>총 약정금액</t>
  </si>
  <si>
    <t>비고</t>
  </si>
  <si>
    <t>국민연금</t>
  </si>
  <si>
    <t>기타 연기금</t>
  </si>
  <si>
    <t>공제회</t>
  </si>
  <si>
    <t>금융기관</t>
  </si>
  <si>
    <t>해외기관</t>
  </si>
  <si>
    <t>계열사</t>
  </si>
  <si>
    <t>성명</t>
  </si>
  <si>
    <t>직위</t>
  </si>
  <si>
    <t>부서명</t>
  </si>
  <si>
    <t>수행업무</t>
  </si>
  <si>
    <t>입사일</t>
  </si>
  <si>
    <t>이사</t>
  </si>
  <si>
    <t>투자1팀</t>
  </si>
  <si>
    <t>투자 심사</t>
  </si>
  <si>
    <t>검증인</t>
  </si>
  <si>
    <t>2014년</t>
  </si>
  <si>
    <t>2015년</t>
  </si>
  <si>
    <t>2016년</t>
  </si>
  <si>
    <t>경영참여형사모집합투자기구</t>
    <phoneticPr fontId="9" type="noConversion"/>
  </si>
  <si>
    <t>홍길동, OOO, XXX, +++</t>
    <phoneticPr fontId="9" type="noConversion"/>
  </si>
  <si>
    <t>2017년</t>
    <phoneticPr fontId="9" type="noConversion"/>
  </si>
  <si>
    <t>2018년</t>
    <phoneticPr fontId="9" type="noConversion"/>
  </si>
  <si>
    <t>자산총계(A+B)</t>
    <phoneticPr fontId="9" type="noConversion"/>
  </si>
  <si>
    <t>영업수지율
(영업수익/영업비용)</t>
    <phoneticPr fontId="9" type="noConversion"/>
  </si>
  <si>
    <t>자기자본순이익률
(당기순이익/자본총계)</t>
    <phoneticPr fontId="9" type="noConversion"/>
  </si>
  <si>
    <t>부채비율
(부채총계/자본총계)</t>
    <phoneticPr fontId="9" type="noConversion"/>
  </si>
  <si>
    <t>유동비율
(유동자산/유동부채)</t>
    <phoneticPr fontId="9" type="noConversion"/>
  </si>
  <si>
    <t>(단위 : 백만원)</t>
    <phoneticPr fontId="9" type="noConversion"/>
  </si>
  <si>
    <t xml:space="preserve">    ※ 투자목적회사(SPC 등)에 투자한 경우, 투자목적회사(SPC 등)에 투자한 금액으로 작성 (Leverage 등이 포함되지 않은 펀드 투자금액 기준)</t>
    <phoneticPr fontId="9" type="noConversion"/>
  </si>
  <si>
    <t xml:space="preserve"> * ‘청산중인 펀드’ 및 ‘최초 만기대비 연장된 펀드’를 포함하되, 청산완료 시점이 제안서 제출일까지 10년 이상 경과한 펀드 제외</t>
    <phoneticPr fontId="9" type="noConversion"/>
  </si>
  <si>
    <t>펀드계정 운용중펀드 현황</t>
    <phoneticPr fontId="9" type="noConversion"/>
  </si>
  <si>
    <t>3. 약정금액 : 출자이행을 확약한 금액</t>
    <phoneticPr fontId="9" type="noConversion"/>
  </si>
  <si>
    <t>4. 공동운용사(Co-GP) 여부("Y","N")를 기재하고, "Y"일 경우 괄호에 해당 Co-GP명을 모두 기재</t>
    <phoneticPr fontId="9" type="noConversion"/>
  </si>
  <si>
    <t>5. Multiple은 소수 둘째자리까지 기재</t>
    <phoneticPr fontId="9" type="noConversion"/>
  </si>
  <si>
    <t>1. 각각 펀드별로 작성, 각 펀드 내의 투자기업 사항 기재</t>
    <phoneticPr fontId="9" type="noConversion"/>
  </si>
  <si>
    <t>4. 동반투자/Leverage란에는 공동투자한 펀드/운용사/회사, Leverage 등을 기재</t>
    <phoneticPr fontId="9" type="noConversion"/>
  </si>
  <si>
    <t>5. 투자형태는 보통주, RCPS, CB, BW 등 투자한 증권의 형태를 기재</t>
    <phoneticPr fontId="9" type="noConversion"/>
  </si>
  <si>
    <t>8. Multiple은 소수 둘째자리까지 기재</t>
    <phoneticPr fontId="9" type="noConversion"/>
  </si>
  <si>
    <t>※  정보 입력 시 행이 부족한 경우 행삽입</t>
    <phoneticPr fontId="9" type="noConversion"/>
  </si>
  <si>
    <t>RCPS</t>
    <phoneticPr fontId="9" type="noConversion"/>
  </si>
  <si>
    <t>3. 동반투자/Leverage란에는 공동투자한 펀드/운용사/회사, Leverage 등을 기재</t>
    <phoneticPr fontId="9" type="noConversion"/>
  </si>
  <si>
    <t>4. 투자형태는 보통주, RCPS, CB, BW 등 투자한 증권의 형태를 기재</t>
    <phoneticPr fontId="9" type="noConversion"/>
  </si>
  <si>
    <t>펀드계정 운용중펀드 세부 투자현황</t>
    <phoneticPr fontId="9" type="noConversion"/>
  </si>
  <si>
    <t>펀드계정 청산펀드 세부 투자현황</t>
    <phoneticPr fontId="9" type="noConversion"/>
  </si>
  <si>
    <t>Y</t>
    <phoneticPr fontId="9" type="noConversion"/>
  </si>
  <si>
    <t>N</t>
    <phoneticPr fontId="9" type="noConversion"/>
  </si>
  <si>
    <t xml:space="preserve">   [II.2.(1)투자현황-청산펀드]와 [II.2.(2)투자현황-운용중펀드] 자료에 있는 각 연도별 '투자원금'의 합계와 일치해야 함</t>
    <phoneticPr fontId="9" type="noConversion"/>
  </si>
  <si>
    <t>3. 미회수 투자잔액 : 해당연도에 펀드계정에서 미회수한 투자원금을 기재</t>
    <phoneticPr fontId="9" type="noConversion"/>
  </si>
  <si>
    <t>2. 해당연도 회수금액 : 해당연도에 펀드계정에서 회수한 투자자산의 원금 및 수익의 합계를 기재</t>
    <phoneticPr fontId="9" type="noConversion"/>
  </si>
  <si>
    <t>2. 운용중 펀드 및 청산펀드 모두 포함</t>
    <phoneticPr fontId="9" type="noConversion"/>
  </si>
  <si>
    <t>투자 시 역할</t>
    <phoneticPr fontId="9" type="noConversion"/>
  </si>
  <si>
    <t>3. 처벌 경력은 범법행위로 인한 각종 징계, 기소, 선고사실이 있거나 감독기관으로부터 제재 내역이 있는 경우 반드시 기재</t>
    <phoneticPr fontId="9" type="noConversion"/>
  </si>
  <si>
    <t>4. 투자 시 역할은 투자업무 시 주로 수행한 역할에 대해 기재 (예. 대표펀드매니저, 심사역, 관리담당 등)</t>
    <phoneticPr fontId="9" type="noConversion"/>
  </si>
  <si>
    <t>※  경력시작일 및 경력종료일이 월 단위로만 파악가능한 경우, 시작일은 해당월 1일, 종료일은 해당월 말일로 기재</t>
    <phoneticPr fontId="9" type="noConversion"/>
  </si>
  <si>
    <t>2. 회수금은 현금 기준의 원금+총이익 (투자이익, 기타이익 등)</t>
    <phoneticPr fontId="9" type="noConversion"/>
  </si>
  <si>
    <t>3. 투자형태는 보통주, RCPS, CB, BW 등 투자한 증권의 형태를 기재</t>
    <phoneticPr fontId="9" type="noConversion"/>
  </si>
  <si>
    <t>5. 투자 시 역할은 투자업무시 주로 수행한 역할에 대해 기재 (예. 대표펀드매니저, 심사역, 관리담당 등)</t>
    <phoneticPr fontId="9" type="noConversion"/>
  </si>
  <si>
    <t>8. Multiple은 소수 둘째자리까지 기재</t>
    <phoneticPr fontId="9" type="noConversion"/>
  </si>
  <si>
    <t>※  제안운용사 재직 시 개별기업 투자경력은 "II.2.(1)투자현황-청산펀드" 및 "II.2.(2)투자현황-운용중펀드" 내용과 일치해야 함</t>
    <phoneticPr fontId="9" type="noConversion"/>
  </si>
  <si>
    <t>1,000주*12,000원(KOSDAQ, 2018.6월말 종가)</t>
    <phoneticPr fontId="9" type="noConversion"/>
  </si>
  <si>
    <t>13,000주*1,000원(KOSPI, 2018.6월말 종가)</t>
    <phoneticPr fontId="9" type="noConversion"/>
  </si>
  <si>
    <t>200주*70,000원(2018.6월말 공정가치)</t>
    <phoneticPr fontId="9" type="noConversion"/>
  </si>
  <si>
    <t>청산펀드</t>
    <phoneticPr fontId="9" type="noConversion"/>
  </si>
  <si>
    <t>펀드 설립 시
핵심운용인력</t>
    <phoneticPr fontId="9" type="noConversion"/>
  </si>
  <si>
    <t>청산 시(or 제안서 기준일)까지
유지된 핵심운용인력</t>
    <phoneticPr fontId="9" type="noConversion"/>
  </si>
  <si>
    <t>1. 2010.01.01 이후 부터 성과보수 지급내역 기재</t>
    <phoneticPr fontId="9" type="noConversion"/>
  </si>
  <si>
    <t>2. 본 펀드관련 인력뿐만이 아닌 운용사 전체 기준으로 기록</t>
    <phoneticPr fontId="9" type="noConversion"/>
  </si>
  <si>
    <t xml:space="preserve">2. "계열사/특수관계인"은 투자확약서(LOC) 또는 이에 준하는 문서가 있는 경우에만 기재 </t>
    <phoneticPr fontId="9" type="noConversion"/>
  </si>
  <si>
    <t>3. III.1.운용조직 요약'에 핵심운용인력으로 기재된 경우에만 구분에 "핵심운용인력"으로 기재</t>
    <phoneticPr fontId="9" type="noConversion"/>
  </si>
  <si>
    <t>※  금액은 백만원 단위로 기재하되, 백만원 이하 금액은 소수점 이하로 입력(예 : 23,123,123,123원의 경우, 23,123.123123백만원으로 입력)</t>
    <phoneticPr fontId="9" type="noConversion"/>
  </si>
  <si>
    <t>※  최근 3개 결산연도 기준으로 작성(가장 최근연도 실적을 E열에 작성하며, 각 결산연도의 시작일과 종료일을 입력)</t>
    <phoneticPr fontId="9" type="noConversion"/>
  </si>
  <si>
    <t>※  Multiple, IRR 계산시 값입력 대신 계산식 유지, IRR 계산은 반드시 XIRR 함수를 사용하여 계산</t>
    <phoneticPr fontId="9" type="noConversion"/>
  </si>
  <si>
    <t>※  총괄표의 Multiple, IRR 수치는 펀드별 수치와 반드시 Link</t>
    <phoneticPr fontId="9" type="noConversion"/>
  </si>
  <si>
    <t>※  금액은 백만원단위로 기재하되, 백만원 이하금액은 소수점 이하로 입력(예 : 23,123,123,123원의 경우, 23,123.123123백만원으로 입력)</t>
    <phoneticPr fontId="9" type="noConversion"/>
  </si>
  <si>
    <t>※  산식수정 금지</t>
    <phoneticPr fontId="9" type="noConversion"/>
  </si>
  <si>
    <t>※  정보 입력시 행이 부족한 경우 행삽입</t>
    <phoneticPr fontId="9" type="noConversion"/>
  </si>
  <si>
    <t>최근 10년간 입사자 및 퇴사자 현황</t>
    <phoneticPr fontId="9" type="noConversion"/>
  </si>
  <si>
    <t>Co-GP
여부</t>
    <phoneticPr fontId="9" type="noConversion"/>
  </si>
  <si>
    <t>홍길동</t>
    <phoneticPr fontId="9" type="noConversion"/>
  </si>
  <si>
    <t>홍길동, OOO, XXX</t>
    <phoneticPr fontId="9" type="noConversion"/>
  </si>
  <si>
    <t>△△△, □□□</t>
    <phoneticPr fontId="9" type="noConversion"/>
  </si>
  <si>
    <t>홍길동, OOO</t>
    <phoneticPr fontId="9" type="noConversion"/>
  </si>
  <si>
    <t>XXX</t>
    <phoneticPr fontId="9" type="noConversion"/>
  </si>
  <si>
    <t>1. 펀드에 투자자로 참여한 기관을 아래와 같이 구분하여 기재(기관명 변경 불가)</t>
    <phoneticPr fontId="9" type="noConversion"/>
  </si>
  <si>
    <t>3. 제안서에 기재한 펀드의 총 약정금액 합계와 일치하여야 함</t>
    <phoneticPr fontId="9" type="noConversion"/>
  </si>
  <si>
    <t>증권사, 은행 등</t>
    <phoneticPr fontId="9" type="noConversion"/>
  </si>
  <si>
    <t>Fund 1호</t>
    <phoneticPr fontId="9" type="noConversion"/>
  </si>
  <si>
    <t>부채총계(A)</t>
    <phoneticPr fontId="9" type="noConversion"/>
  </si>
  <si>
    <t>자본총계(B)</t>
    <phoneticPr fontId="9" type="noConversion"/>
  </si>
  <si>
    <t>2. 투자기구는 경영참여형사모집합투자기구, 창업·벤처전문 경영참여형사모집합투자기구, 기업재무안정 경영참여형사모집합투자기구, 창업투자조합, 한국벤처투자조합(KVF),</t>
    <phoneticPr fontId="9" type="noConversion"/>
  </si>
  <si>
    <t xml:space="preserve">    등 관련 근거법령 상의 투자기구를 기입. 근거법령이 명확치 않은 경우(ex. 역외펀드 등)는 "기타"로 기재</t>
    <phoneticPr fontId="9" type="noConversion"/>
  </si>
  <si>
    <t>&lt;최근 10년간 입사자 현황&gt;</t>
    <phoneticPr fontId="9" type="noConversion"/>
  </si>
  <si>
    <t>&lt;최근 10년간 퇴사자 현황&gt;</t>
    <phoneticPr fontId="9" type="noConversion"/>
  </si>
  <si>
    <t>순번</t>
    <phoneticPr fontId="9" type="noConversion"/>
  </si>
  <si>
    <t>퇴사일</t>
    <phoneticPr fontId="9" type="noConversion"/>
  </si>
  <si>
    <t>* 중복되더라도 입사 및 퇴사 기준으로 각각 기재</t>
    <phoneticPr fontId="9" type="noConversion"/>
  </si>
  <si>
    <t>6. Multiple은 소수 둘째짜리까지 기재</t>
    <phoneticPr fontId="9" type="noConversion"/>
  </si>
  <si>
    <t>100,000주*13,000원(KOSPI, 2018.6월말 종가)</t>
    <phoneticPr fontId="9" type="noConversion"/>
  </si>
  <si>
    <t>10,000주*140,000원(2018.6월말 공정가치)</t>
    <phoneticPr fontId="9" type="noConversion"/>
  </si>
  <si>
    <t>1,000,000주*1,200원(KOSDAQ, 2018.6월말 종가)</t>
    <phoneticPr fontId="9" type="noConversion"/>
  </si>
  <si>
    <t>3. 부서이동 및 수행업무 등이 경력증빙서류로 확인되어야 함</t>
    <phoneticPr fontId="9" type="noConversion"/>
  </si>
  <si>
    <t>제안운용사 포함 계열사(은행, 증권사 등) 금액</t>
    <phoneticPr fontId="9" type="noConversion"/>
  </si>
  <si>
    <t>재직중</t>
    <phoneticPr fontId="9" type="noConversion"/>
  </si>
  <si>
    <t>※  금액은 백만원 단위로 기재하되, 백만원 이하 금액은 소수점 이하로 입력(예 : 23,123,123,123원의 경우, 23,123.123123백만원으로 입력)</t>
    <phoneticPr fontId="9" type="noConversion"/>
  </si>
  <si>
    <t>재무현황(별도)</t>
    <phoneticPr fontId="9" type="noConversion"/>
  </si>
  <si>
    <t xml:space="preserve">     임의로 소수점 이하 절사 금지</t>
    <phoneticPr fontId="9" type="noConversion"/>
  </si>
  <si>
    <t>입력 금지(서식)</t>
    <phoneticPr fontId="9" type="noConversion"/>
  </si>
  <si>
    <t>투자가능기간</t>
    <phoneticPr fontId="9" type="noConversion"/>
  </si>
  <si>
    <t>투자가능
기간</t>
    <phoneticPr fontId="9" type="noConversion"/>
  </si>
  <si>
    <t>김갑수</t>
    <phoneticPr fontId="9" type="noConversion"/>
  </si>
  <si>
    <t>이갑돌</t>
    <phoneticPr fontId="9" type="noConversion"/>
  </si>
  <si>
    <t>핵심운용인력 운용중펀드 현황</t>
    <phoneticPr fontId="9" type="noConversion"/>
  </si>
  <si>
    <t>2. 제안펀드의 핵심운용인력이 관여하는 모든 운용중펀드 기재(단, 핵심운용인력으로 등재된 경우에 한함)</t>
    <phoneticPr fontId="9" type="noConversion"/>
  </si>
  <si>
    <t>청산예정일</t>
    <phoneticPr fontId="9" type="noConversion"/>
  </si>
  <si>
    <t>주목적투자분야</t>
    <phoneticPr fontId="9" type="noConversion"/>
  </si>
  <si>
    <t>약정총액</t>
    <phoneticPr fontId="9" type="noConversion"/>
  </si>
  <si>
    <t>투자금액</t>
    <phoneticPr fontId="9" type="noConversion"/>
  </si>
  <si>
    <t>투자종료여부
(Y,N)</t>
    <phoneticPr fontId="9" type="noConversion"/>
  </si>
  <si>
    <t>Y</t>
    <phoneticPr fontId="9" type="noConversion"/>
  </si>
  <si>
    <t>-</t>
    <phoneticPr fontId="9" type="noConversion"/>
  </si>
  <si>
    <t xml:space="preserve">    신기술사업투자조합, 기타대체투자(사모투자, 기업구조조정투자, 벤처투자 등) 분야 투자목적인 투자신탁/전문투자형사모집합투자기구, 기업구조조정투자(CRC), 사모투자전문회사</t>
    <phoneticPr fontId="9" type="noConversion"/>
  </si>
  <si>
    <t>처벌경력</t>
    <phoneticPr fontId="9" type="noConversion"/>
  </si>
  <si>
    <t>투자 시 역할</t>
  </si>
  <si>
    <t>※  주목적투자분야는 정관(규약), 투자계약서 등에서 확인가능해야 하며, 없을 경우 N/A로 기재</t>
    <phoneticPr fontId="9" type="noConversion"/>
  </si>
  <si>
    <t>6. 검증인은 운용인력이 과거 근무했던 운용사에 현재 근무하고 있는 청산펀드 관리 담당자를 의미. 검증인의 성명, 부서, 직위, 전화번호를 포함한 정보를 기입</t>
    <phoneticPr fontId="9" type="noConversion"/>
  </si>
  <si>
    <t>6. 회수방법은 IPO, M&amp;A, 환매, 감액 등 실제 회수방식을 기재 (회수 중인 자산은 ‘미회수’로 기재)</t>
    <phoneticPr fontId="9" type="noConversion"/>
  </si>
  <si>
    <t>5. 회수방법은 IPO, M&amp;A, 환매, 감액 등 실제 회수방식을 기재 (회수 중인 자산은 ‘미회수’로 기재)</t>
    <phoneticPr fontId="9" type="noConversion"/>
  </si>
  <si>
    <t>4. 회수방법은 IPO, M&amp;A, 환매, 감액 등 실제 회수방식을 기재 (회수 중인 자산은 ‘미회수’로 기재)</t>
    <phoneticPr fontId="9" type="noConversion"/>
  </si>
  <si>
    <t>3. 정관(규약), 투자계약서 등은 해당 부분(펀드명, GP명, 투자기구, 약정금액, 존속기간, 운용인력 등) 발췌하여 제출 가능</t>
    <phoneticPr fontId="9" type="noConversion"/>
  </si>
  <si>
    <t>(당년도 미회수 투자잔액 = 전년도 미회수 투자잔액 + 해당연도 투자금액 - 해당연도 회수원금)</t>
    <phoneticPr fontId="9" type="noConversion"/>
  </si>
  <si>
    <t>6. 외화펀드의 경우 원화 금액으로 환산하여 작성하되, 외화통화 및 적용환율을 수식으로 링크하고 적용환율근거(서울외국환중개소 매매기준율, KEB하나은행 매매기준율 등) 및 기준일을 기재</t>
    <phoneticPr fontId="9" type="noConversion"/>
  </si>
  <si>
    <t>9. 외화펀드의 경우 원화 금액으로 환산하여 작성하되, 외화통화 및 적용환율을 수식으로 링크하고 적용환율근거(서울외국환중개소 매매기준율, KEB하나은행 매매기준율 등) 및 기준일을 기재</t>
    <phoneticPr fontId="9" type="noConversion"/>
  </si>
  <si>
    <t>7. 외화펀드의 경우 원화 금액으로 환산하여 작성하되, 외화통화 및 적용환율을 수식으로 링크하고 적용환율근거(서울외국환중개소 매매기준율, KEB하나은행 매매기준율 등) 및 기준일을 기재</t>
    <phoneticPr fontId="9" type="noConversion"/>
  </si>
  <si>
    <t>운용중펀드명</t>
    <phoneticPr fontId="9" type="noConversion"/>
  </si>
  <si>
    <t>Home</t>
    <phoneticPr fontId="9" type="noConversion"/>
  </si>
  <si>
    <t>--&gt;값입력 금지, 계산식 유지</t>
    <phoneticPr fontId="9" type="noConversion"/>
  </si>
  <si>
    <r>
      <t xml:space="preserve">※  </t>
    </r>
    <r>
      <rPr>
        <b/>
        <sz val="10"/>
        <color rgb="FFFF0000"/>
        <rFont val="맑은 고딕"/>
        <family val="3"/>
        <charset val="129"/>
        <scheme val="major"/>
      </rPr>
      <t>하기 재무현황에 대한 회계법인 또는 공인회계사 확인서를 별도 첨부</t>
    </r>
    <r>
      <rPr>
        <sz val="10"/>
        <color rgb="FFFF0000"/>
        <rFont val="맑은 고딕"/>
        <family val="3"/>
        <charset val="129"/>
        <scheme val="major"/>
      </rPr>
      <t>(최근 3개 결산연도 감사보고서를 제출한 경우 제외)</t>
    </r>
    <phoneticPr fontId="9" type="noConversion"/>
  </si>
  <si>
    <r>
      <t xml:space="preserve">※  </t>
    </r>
    <r>
      <rPr>
        <b/>
        <sz val="10"/>
        <color rgb="FFFF0000"/>
        <rFont val="맑은 고딕"/>
        <family val="3"/>
        <charset val="129"/>
        <scheme val="major"/>
      </rPr>
      <t>산식수정 금지</t>
    </r>
    <r>
      <rPr>
        <sz val="10"/>
        <color rgb="FFFF0000"/>
        <rFont val="맑은 고딕"/>
        <family val="3"/>
        <charset val="129"/>
        <scheme val="major"/>
      </rPr>
      <t>, 연결재무제표 작성 대상이면 연결재무제표와 별도재무제표를 각각 기재 필요</t>
    </r>
    <phoneticPr fontId="9" type="noConversion"/>
  </si>
  <si>
    <r>
      <t xml:space="preserve">재무현황(연결), </t>
    </r>
    <r>
      <rPr>
        <b/>
        <u/>
        <sz val="10"/>
        <color rgb="FFFF0000"/>
        <rFont val="맑은 고딕"/>
        <family val="3"/>
        <charset val="129"/>
        <scheme val="major"/>
      </rPr>
      <t>※  해당사항 있을 경우만 작성</t>
    </r>
    <phoneticPr fontId="9" type="noConversion"/>
  </si>
  <si>
    <t>1. HWP 제안서 양식 내의 테이블과 동일 또는 유사한 형태의 데이터 입력 포맷</t>
    <phoneticPr fontId="9" type="noConversion"/>
  </si>
  <si>
    <t>2. HWP 제안서 양식에서 본 MS-Excel 파일 이외의 데이터를 Excel 파일로 첨부하고자 하는 경우, 별도의 Excel 파일로 만들어서 첨부</t>
    <phoneticPr fontId="9" type="noConversion"/>
  </si>
  <si>
    <t>* Excel 서식 및 수식 변경 금지</t>
    <phoneticPr fontId="9" type="noConversion"/>
  </si>
  <si>
    <t>입력 필요</t>
    <phoneticPr fontId="9" type="noConversion"/>
  </si>
  <si>
    <t>Excel 파일 내의 주요 Sheet</t>
    <phoneticPr fontId="9" type="noConversion"/>
  </si>
  <si>
    <t>RFP(HWP 제안서)내 연관 Section</t>
    <phoneticPr fontId="9" type="noConversion"/>
  </si>
  <si>
    <t>I.재무현황</t>
  </si>
  <si>
    <t>Ⅰ. 회사현황 6. 재무현황</t>
    <phoneticPr fontId="9" type="noConversion"/>
  </si>
  <si>
    <t>II.1.(1)청산펀드 현황</t>
  </si>
  <si>
    <t>Ⅱ. 운용성과 1. 펀드현황 (1) 청산펀드 현황</t>
    <phoneticPr fontId="9" type="noConversion"/>
  </si>
  <si>
    <t>II.1.(2)운용중펀드 현황</t>
  </si>
  <si>
    <t>Ⅱ. 운용성과 1. 펀드현황 (2) 운용중펀드 현황</t>
    <phoneticPr fontId="9" type="noConversion"/>
  </si>
  <si>
    <t>II.2.(1)투자현황-청산펀드</t>
    <phoneticPr fontId="9" type="noConversion"/>
  </si>
  <si>
    <t>Ⅱ. 운용성과 2. 투자현황 2.1 펀드계정 - ○ 청산펀드 세부 투자현황</t>
    <phoneticPr fontId="9" type="noConversion"/>
  </si>
  <si>
    <t>II.2.(2)투자현황-운용중펀드</t>
  </si>
  <si>
    <t>Ⅱ. 운용성과 2. 투자현황 2.1 펀드계정 - ○ 운용중펀드 세부 투자현황</t>
    <phoneticPr fontId="9" type="noConversion"/>
  </si>
  <si>
    <t>II.2.(3)투자현황-연도별</t>
  </si>
  <si>
    <t>Ⅱ. 운용성과 2. 투자현황 2.1 펀드계정 - ○ 연도별 펀드계정 투자내역 집계</t>
    <phoneticPr fontId="9" type="noConversion"/>
  </si>
  <si>
    <t>III.1.운용조직 요약</t>
  </si>
  <si>
    <t>Ⅲ. 운용조직 구성 및 관리 2. 핵심운용인력, 3. 기타운용인력</t>
    <phoneticPr fontId="9" type="noConversion"/>
  </si>
  <si>
    <t>III.2.운용조직 상세</t>
  </si>
  <si>
    <t>III.3.개별기업 투자경력</t>
  </si>
  <si>
    <t>Ⅲ. 운용조직 구성 및 관리 2. 핵심운용인력</t>
    <phoneticPr fontId="9" type="noConversion"/>
  </si>
  <si>
    <t>III.4.운용인력 유지율</t>
  </si>
  <si>
    <t>Ⅲ. 운용조직 구성 및 관리 5. 조직관리 체계</t>
    <phoneticPr fontId="9" type="noConversion"/>
  </si>
  <si>
    <t>III.5.성과보수 지급이력</t>
  </si>
  <si>
    <t xml:space="preserve">Ⅲ. 운용조직 구성 및 관리 6. 핵심운용인력 관리체계 </t>
    <phoneticPr fontId="9" type="noConversion"/>
  </si>
  <si>
    <t>III.6.핵심운용인력 운용중펀드</t>
    <phoneticPr fontId="9" type="noConversion"/>
  </si>
  <si>
    <t>Ⅲ. 운용조직 구성 및 관리 4. 핵심운용인력 운용중펀드 현황</t>
    <phoneticPr fontId="9" type="noConversion"/>
  </si>
  <si>
    <t>IV.1.운용사 출자비율</t>
  </si>
  <si>
    <r>
      <rPr>
        <sz val="10"/>
        <color theme="1"/>
        <rFont val="맑은 고딕"/>
        <family val="3"/>
        <charset val="129"/>
        <scheme val="major"/>
      </rPr>
      <t xml:space="preserve">1. </t>
    </r>
    <r>
      <rPr>
        <b/>
        <sz val="10"/>
        <color rgb="FFFF0000"/>
        <rFont val="맑은 고딕"/>
        <family val="3"/>
        <charset val="129"/>
        <scheme val="major"/>
      </rPr>
      <t>사모투자, 벤처투자, 기업구조조정투자 및 이와 유사한 분야의 투자 펀드</t>
    </r>
    <phoneticPr fontId="9" type="noConversion"/>
  </si>
  <si>
    <r>
      <t>7. ‘청산중인 펀드’ 및 ‘최초 만기대비 연장된 펀드’의 경우, 청산일 항목에 “</t>
    </r>
    <r>
      <rPr>
        <b/>
        <sz val="10"/>
        <rFont val="맑은 고딕"/>
        <family val="3"/>
        <charset val="129"/>
        <scheme val="major"/>
      </rPr>
      <t>청산중</t>
    </r>
    <r>
      <rPr>
        <sz val="10"/>
        <rFont val="맑은 고딕"/>
        <family val="3"/>
        <charset val="129"/>
        <scheme val="major"/>
      </rPr>
      <t>”, “</t>
    </r>
    <r>
      <rPr>
        <b/>
        <sz val="10"/>
        <rFont val="맑은 고딕"/>
        <family val="3"/>
        <charset val="129"/>
        <scheme val="major"/>
      </rPr>
      <t>만기연장</t>
    </r>
    <r>
      <rPr>
        <sz val="10"/>
        <rFont val="맑은 고딕"/>
        <family val="3"/>
        <charset val="129"/>
        <scheme val="major"/>
      </rPr>
      <t>”으로 입력</t>
    </r>
    <phoneticPr fontId="9" type="noConversion"/>
  </si>
  <si>
    <t xml:space="preserve">  ※ Leverage 등이 포함되지 않은 펀드 투자금액 기준</t>
    <phoneticPr fontId="9" type="noConversion"/>
  </si>
  <si>
    <r>
      <rPr>
        <sz val="10"/>
        <rFont val="맑은 고딕"/>
        <family val="3"/>
        <charset val="129"/>
        <scheme val="major"/>
      </rPr>
      <t xml:space="preserve">1. </t>
    </r>
    <r>
      <rPr>
        <b/>
        <sz val="10"/>
        <rFont val="맑은 고딕"/>
        <family val="3"/>
        <charset val="129"/>
        <scheme val="major"/>
      </rPr>
      <t>핵심운용인력은</t>
    </r>
    <r>
      <rPr>
        <b/>
        <sz val="10"/>
        <color rgb="FFFF0000"/>
        <rFont val="맑은 고딕"/>
        <family val="3"/>
        <charset val="129"/>
        <scheme val="major"/>
      </rPr>
      <t xml:space="preserve"> i) 5년 이상의 투자경력이 있고, ii) 펀드 내 투자심의위원회의 의결권을 행사하며, iii) 펀드의 성과보수(펀드캐리)를 받는 전담인력</t>
    </r>
    <r>
      <rPr>
        <b/>
        <sz val="10"/>
        <rFont val="맑은 고딕"/>
        <family val="3"/>
        <charset val="129"/>
        <scheme val="major"/>
      </rPr>
      <t>을 의미</t>
    </r>
    <phoneticPr fontId="9" type="noConversion"/>
  </si>
  <si>
    <r>
      <rPr>
        <sz val="10"/>
        <rFont val="맑은 고딕"/>
        <family val="3"/>
        <charset val="129"/>
        <scheme val="major"/>
      </rPr>
      <t xml:space="preserve">2. </t>
    </r>
    <r>
      <rPr>
        <b/>
        <sz val="10"/>
        <rFont val="맑은 고딕"/>
        <family val="3"/>
        <charset val="129"/>
        <scheme val="major"/>
      </rPr>
      <t>제안 펀드의 핵심운용인력은 향후 펀드 설정 시 일정 비율 투자소진 이전까지 정관상 겸업금지 조항에 해당됨</t>
    </r>
    <phoneticPr fontId="9" type="noConversion"/>
  </si>
  <si>
    <r>
      <t xml:space="preserve">※  'III-2. 운용조직 상세' 자료에 있는 </t>
    </r>
    <r>
      <rPr>
        <b/>
        <sz val="10"/>
        <color rgb="FFFF0000"/>
        <rFont val="맑은 고딕"/>
        <family val="3"/>
        <charset val="129"/>
        <scheme val="major"/>
      </rPr>
      <t>인력 및 투자경력</t>
    </r>
    <r>
      <rPr>
        <sz val="10"/>
        <color rgb="FFFF0000"/>
        <rFont val="맑은 고딕"/>
        <family val="3"/>
        <charset val="129"/>
        <scheme val="major"/>
      </rPr>
      <t>과 일치해야 함</t>
    </r>
    <phoneticPr fontId="9" type="noConversion"/>
  </si>
  <si>
    <r>
      <t xml:space="preserve">1. </t>
    </r>
    <r>
      <rPr>
        <b/>
        <sz val="10"/>
        <rFont val="맑은 고딕"/>
        <family val="3"/>
        <charset val="129"/>
        <scheme val="major"/>
      </rPr>
      <t>모든 경력을 기록</t>
    </r>
    <r>
      <rPr>
        <sz val="10"/>
        <rFont val="맑은 고딕"/>
        <family val="3"/>
        <charset val="129"/>
        <scheme val="major"/>
      </rPr>
      <t>하되, 관련경력 여부를 반드시 체크(</t>
    </r>
    <r>
      <rPr>
        <b/>
        <sz val="10"/>
        <rFont val="맑은 고딕"/>
        <family val="3"/>
        <charset val="129"/>
        <scheme val="major"/>
      </rPr>
      <t>무관한 경력일 경우 경력구분에 "N"으로 기재</t>
    </r>
    <r>
      <rPr>
        <sz val="10"/>
        <rFont val="맑은 고딕"/>
        <family val="3"/>
        <charset val="129"/>
        <scheme val="major"/>
      </rPr>
      <t>)</t>
    </r>
    <phoneticPr fontId="9" type="noConversion"/>
  </si>
  <si>
    <r>
      <rPr>
        <b/>
        <sz val="10"/>
        <rFont val="맑은 고딕"/>
        <family val="3"/>
        <charset val="129"/>
        <scheme val="major"/>
      </rPr>
      <t xml:space="preserve">   기타 금융기관 및 유관분야(회계법인, 컨설팅, 전략적 투자자, 투자섹터 관련 산업분야 등) 재직경력(B) </t>
    </r>
    <r>
      <rPr>
        <sz val="10"/>
        <rFont val="맑은 고딕"/>
        <family val="3"/>
        <charset val="129"/>
        <scheme val="major"/>
      </rPr>
      <t xml:space="preserve">기재 </t>
    </r>
    <phoneticPr fontId="9" type="noConversion"/>
  </si>
  <si>
    <r>
      <t xml:space="preserve">   (</t>
    </r>
    <r>
      <rPr>
        <b/>
        <sz val="10"/>
        <rFont val="맑은 고딕"/>
        <family val="3"/>
        <charset val="129"/>
        <scheme val="major"/>
      </rPr>
      <t>A,B로 표시된 경력은 반드시 제출한 경력증빙서류로 확인되어야 하며</t>
    </r>
    <r>
      <rPr>
        <sz val="10"/>
        <rFont val="맑은 고딕"/>
        <family val="3"/>
        <charset val="129"/>
        <scheme val="major"/>
      </rPr>
      <t>, 증빙으로 확인되지 않거나 평가자가 불인정할 경우, 선정 과정에서 N 처리 될 수 있음)</t>
    </r>
    <phoneticPr fontId="9" type="noConversion"/>
  </si>
  <si>
    <r>
      <t xml:space="preserve">※  'III-1. 운용조직 요약' 자료에 있는 </t>
    </r>
    <r>
      <rPr>
        <b/>
        <sz val="10"/>
        <color rgb="FFFF0000"/>
        <rFont val="맑은 고딕"/>
        <family val="3"/>
        <charset val="129"/>
        <scheme val="major"/>
      </rPr>
      <t>인력 및 투자경력</t>
    </r>
    <r>
      <rPr>
        <sz val="10"/>
        <color rgb="FFFF0000"/>
        <rFont val="맑은 고딕"/>
        <family val="3"/>
        <charset val="129"/>
        <scheme val="major"/>
      </rPr>
      <t>과 일치해야 함</t>
    </r>
    <phoneticPr fontId="9" type="noConversion"/>
  </si>
  <si>
    <r>
      <t>1.</t>
    </r>
    <r>
      <rPr>
        <b/>
        <sz val="10"/>
        <rFont val="맑은 고딕"/>
        <family val="3"/>
        <charset val="129"/>
        <scheme val="major"/>
      </rPr>
      <t xml:space="preserve"> 타 회사 재직시의 투자, 회수 실적도 포함 (성공, 실패사례 모두 기재할 것)</t>
    </r>
    <phoneticPr fontId="9" type="noConversion"/>
  </si>
  <si>
    <r>
      <t xml:space="preserve">1. </t>
    </r>
    <r>
      <rPr>
        <b/>
        <sz val="10"/>
        <color theme="1"/>
        <rFont val="맑은 고딕"/>
        <family val="3"/>
        <charset val="129"/>
        <scheme val="major"/>
      </rPr>
      <t>청산펀드 전체('청산중인 펀드' 및 '최초 만기대비 연장된 펀드' 포함하되, 청산완료 시점이 제안서 제출일까지 10년 이상 경과한 펀드 제외)</t>
    </r>
    <r>
      <rPr>
        <sz val="10"/>
        <color theme="1"/>
        <rFont val="맑은 고딕"/>
        <family val="3"/>
        <charset val="129"/>
        <scheme val="major"/>
      </rPr>
      <t>와</t>
    </r>
    <phoneticPr fontId="9" type="noConversion"/>
  </si>
  <si>
    <r>
      <t>2. "</t>
    </r>
    <r>
      <rPr>
        <b/>
        <sz val="10"/>
        <rFont val="맑은 고딕"/>
        <family val="3"/>
        <charset val="129"/>
        <scheme val="major"/>
      </rPr>
      <t>운용인력 유지율</t>
    </r>
    <r>
      <rPr>
        <sz val="10"/>
        <rFont val="맑은 고딕"/>
        <family val="3"/>
        <charset val="129"/>
        <scheme val="major"/>
      </rPr>
      <t xml:space="preserve">"은 펀드 설립 시의 핵심운용인력 중 청산 시(or 제안서 제출일)까지 유지된 비율로 계산되며, </t>
    </r>
    <phoneticPr fontId="9" type="noConversion"/>
  </si>
  <si>
    <r>
      <rPr>
        <sz val="10"/>
        <rFont val="맑은 고딕"/>
        <family val="3"/>
        <charset val="129"/>
        <scheme val="major"/>
      </rPr>
      <t>1. 제안서 제출일 전일 기준 운용중 펀드에 한하여 기재(‘청산중인 펀드’ 및 ‘최초 만기대비 연장된 펀드’ 포함)</t>
    </r>
    <phoneticPr fontId="9" type="noConversion"/>
  </si>
  <si>
    <r>
      <t xml:space="preserve">1. 운용사의 출자비율은 </t>
    </r>
    <r>
      <rPr>
        <b/>
        <sz val="10"/>
        <rFont val="맑은 고딕"/>
        <family val="3"/>
        <charset val="129"/>
        <scheme val="major"/>
      </rPr>
      <t>계열사, 특수관계인 및 소속 운용인력의 출자를 포함</t>
    </r>
    <r>
      <rPr>
        <sz val="10"/>
        <rFont val="맑은 고딕"/>
        <family val="3"/>
        <charset val="129"/>
        <scheme val="major"/>
      </rPr>
      <t>함</t>
    </r>
    <phoneticPr fontId="9" type="noConversion"/>
  </si>
  <si>
    <r>
      <t xml:space="preserve">4. 핵심운용인력의 출자비율은 반드시 </t>
    </r>
    <r>
      <rPr>
        <b/>
        <sz val="10"/>
        <rFont val="맑은 고딕"/>
        <family val="3"/>
        <charset val="129"/>
        <scheme val="major"/>
      </rPr>
      <t>"개인별"</t>
    </r>
    <r>
      <rPr>
        <sz val="10"/>
        <rFont val="맑은 고딕"/>
        <family val="3"/>
        <charset val="129"/>
        <scheme val="major"/>
      </rPr>
      <t>로 기재</t>
    </r>
    <phoneticPr fontId="9" type="noConversion"/>
  </si>
  <si>
    <r>
      <t>1. ‘해당연도 투자금액’은 해당연도 중 펀드계정에서 투자한 투자금액</t>
    </r>
    <r>
      <rPr>
        <vertAlign val="superscript"/>
        <sz val="10"/>
        <color indexed="8"/>
        <rFont val="맑은 고딕"/>
        <family val="3"/>
        <charset val="129"/>
        <scheme val="major"/>
      </rPr>
      <t>※</t>
    </r>
    <r>
      <rPr>
        <sz val="10"/>
        <color indexed="8"/>
        <rFont val="맑은 고딕"/>
        <family val="3"/>
        <charset val="129"/>
        <scheme val="major"/>
      </rPr>
      <t>을 기재해야 하며,</t>
    </r>
    <phoneticPr fontId="9" type="noConversion"/>
  </si>
  <si>
    <t xml:space="preserve">   해당연도 회수원금 : 해당연도에 펀드계정에서 회수한 투자자산의 투자원금을 기재</t>
    <phoneticPr fontId="9" type="noConversion"/>
  </si>
  <si>
    <t xml:space="preserve">    임의로 소수점 이하 절사 금지</t>
    <phoneticPr fontId="9" type="noConversion"/>
  </si>
  <si>
    <t xml:space="preserve">   기타대체투자(사모투자, 기업구조조정투자, 벤처투자 등) 분야 투자목적인 투자신탁/전문투자형사모집합투자기구, 기업구조조정투자(CRC), 사모투자전문회사 등 관련 근거법령 상의 투자기구를 기입</t>
    <phoneticPr fontId="9" type="noConversion"/>
  </si>
  <si>
    <t xml:space="preserve">   근거법령이 명확치 않은 경우(ex. 역외펀드 등)는 "기타"로 기재</t>
    <phoneticPr fontId="9" type="noConversion"/>
  </si>
  <si>
    <r>
      <t xml:space="preserve">   납입금액·분배금액 : 실제 펀드에 납입한 금액과 펀드에서 분배한 금액</t>
    </r>
    <r>
      <rPr>
        <b/>
        <sz val="10"/>
        <rFont val="맑은 고딕"/>
        <family val="3"/>
        <charset val="129"/>
        <scheme val="major"/>
      </rPr>
      <t>(미회수 자산이 있는 경우, 공정가치 평가가 반영된 펀드 순자산가액(NAV)을 분배금액으로 함)</t>
    </r>
    <phoneticPr fontId="9" type="noConversion"/>
  </si>
  <si>
    <r>
      <t xml:space="preserve">   투자금액 : 펀드에서 실제 투자자산에 투자된 금액</t>
    </r>
    <r>
      <rPr>
        <vertAlign val="superscript"/>
        <sz val="10"/>
        <color theme="1"/>
        <rFont val="맑은 고딕"/>
        <family val="3"/>
        <charset val="129"/>
        <scheme val="major"/>
      </rPr>
      <t>※</t>
    </r>
    <phoneticPr fontId="9" type="noConversion"/>
  </si>
  <si>
    <t xml:space="preserve">   투자기구는 경영참여형사모집합투자기구, 기업재무안정 경영참여형사모집합투자기구, 창업·벤처전문 경영참여형사모집합투자기구, 창업투자조합, 한국벤처투자조합(KVF), 신기술사업투자조합, </t>
    <phoneticPr fontId="9" type="noConversion"/>
  </si>
  <si>
    <t xml:space="preserve">2. 약정금액 : 출자이행을 확약한 금액 </t>
    <phoneticPr fontId="9" type="noConversion"/>
  </si>
  <si>
    <t xml:space="preserve">   Multiple은 소수 둘째자리까지, IRR은 소수 첫째자리까지 기재</t>
    <phoneticPr fontId="9" type="noConversion"/>
  </si>
  <si>
    <t>3. 외화펀드의 경우 원화 금액으로 환산하여 작성하되, 외화통화 및 적용환율을 수식으로 링크하고 적용환율근거(서울외국환중개소 매매기준율, KEB하나은행 매매기준율 등) 및 기준일을 기재</t>
    <phoneticPr fontId="9" type="noConversion"/>
  </si>
  <si>
    <t>4. Multiple, IRR 합계는 전체 청산펀드의 현금흐름을 합산하는 방식으로 계산</t>
    <phoneticPr fontId="9" type="noConversion"/>
  </si>
  <si>
    <r>
      <t xml:space="preserve">6. </t>
    </r>
    <r>
      <rPr>
        <b/>
        <sz val="10"/>
        <rFont val="맑은 고딕"/>
        <family val="3"/>
        <charset val="129"/>
        <scheme val="major"/>
      </rPr>
      <t xml:space="preserve">‘청산중인 펀드’ </t>
    </r>
    <r>
      <rPr>
        <sz val="10"/>
        <rFont val="맑은 고딕"/>
        <family val="3"/>
        <charset val="129"/>
        <scheme val="major"/>
      </rPr>
      <t xml:space="preserve">및 </t>
    </r>
    <r>
      <rPr>
        <b/>
        <sz val="10"/>
        <rFont val="맑은 고딕"/>
        <family val="3"/>
        <charset val="129"/>
        <scheme val="major"/>
      </rPr>
      <t>‘최초 만기대비 연장된 펀드’</t>
    </r>
    <r>
      <rPr>
        <sz val="10"/>
        <rFont val="맑은 고딕"/>
        <family val="3"/>
        <charset val="129"/>
        <scheme val="major"/>
      </rPr>
      <t xml:space="preserve">의 경우 제출된 </t>
    </r>
    <r>
      <rPr>
        <b/>
        <sz val="10"/>
        <rFont val="맑은 고딕"/>
        <family val="3"/>
        <charset val="129"/>
        <scheme val="major"/>
      </rPr>
      <t>공정가치 평가보고서에 의해 펀드 순자산가액(NAV)이 검토가능</t>
    </r>
    <r>
      <rPr>
        <sz val="10"/>
        <rFont val="맑은 고딕"/>
        <family val="3"/>
        <charset val="129"/>
        <scheme val="major"/>
      </rPr>
      <t>해야 하며,</t>
    </r>
    <phoneticPr fontId="9" type="noConversion"/>
  </si>
  <si>
    <r>
      <t>7. ‘청산중인 펀드’ 및 ‘최초 만기대비 연장된 펀드’의 경우, 청산일 항목에</t>
    </r>
    <r>
      <rPr>
        <b/>
        <sz val="10"/>
        <rFont val="맑은 고딕"/>
        <family val="3"/>
        <charset val="129"/>
        <scheme val="major"/>
      </rPr>
      <t xml:space="preserve"> “청산중”, “만기연장”</t>
    </r>
    <r>
      <rPr>
        <sz val="10"/>
        <rFont val="맑은 고딕"/>
        <family val="3"/>
        <charset val="129"/>
        <scheme val="major"/>
      </rPr>
      <t>으로 입력</t>
    </r>
    <phoneticPr fontId="9" type="noConversion"/>
  </si>
  <si>
    <r>
      <t xml:space="preserve">8. 공동운용사(Co-GP) 여부("Y","N")를 기재하고, "Y"일 경우 괄호에 </t>
    </r>
    <r>
      <rPr>
        <b/>
        <sz val="10"/>
        <rFont val="맑은 고딕"/>
        <family val="3"/>
        <charset val="129"/>
        <scheme val="major"/>
      </rPr>
      <t>해당 Co-GP명을 모두 기재</t>
    </r>
    <phoneticPr fontId="9" type="noConversion"/>
  </si>
  <si>
    <t>기타운용인력</t>
    <phoneticPr fontId="9" type="noConversion"/>
  </si>
  <si>
    <r>
      <t xml:space="preserve">2. </t>
    </r>
    <r>
      <rPr>
        <b/>
        <sz val="10"/>
        <rFont val="맑은 고딕"/>
        <family val="3"/>
        <charset val="129"/>
        <scheme val="major"/>
      </rPr>
      <t>사모투자, 벤처투자, 기업구조조정투자 등 기타대체투자 분야 운용관련 재직경력(A)</t>
    </r>
    <r>
      <rPr>
        <sz val="10"/>
        <rFont val="맑은 고딕"/>
        <family val="3"/>
        <charset val="129"/>
        <scheme val="major"/>
      </rPr>
      <t xml:space="preserve">과 </t>
    </r>
    <r>
      <rPr>
        <b/>
        <sz val="10"/>
        <rFont val="돋움"/>
        <family val="3"/>
        <charset val="129"/>
      </rPr>
      <t/>
    </r>
    <phoneticPr fontId="9" type="noConversion"/>
  </si>
  <si>
    <t xml:space="preserve">   Multiple, IRR은 비용(관리보수, 성과보수, 펀드비용 등) 차감 후 기준</t>
    <phoneticPr fontId="9" type="noConversion"/>
  </si>
  <si>
    <t>합계</t>
    <phoneticPr fontId="9" type="noConversion"/>
  </si>
  <si>
    <r>
      <t xml:space="preserve">   </t>
    </r>
    <r>
      <rPr>
        <b/>
        <sz val="10"/>
        <color theme="1"/>
        <rFont val="맑은 고딕"/>
        <family val="3"/>
        <charset val="129"/>
        <scheme val="major"/>
      </rPr>
      <t>펀드 설립 이후 제안서 제출일까지 3년 이상 경과한 운용중펀드</t>
    </r>
    <r>
      <rPr>
        <sz val="10"/>
        <color theme="1"/>
        <rFont val="맑은 고딕"/>
        <family val="3"/>
        <charset val="129"/>
        <scheme val="major"/>
      </rPr>
      <t>만 기재</t>
    </r>
    <phoneticPr fontId="9" type="noConversion"/>
  </si>
  <si>
    <r>
      <t xml:space="preserve">    핵심운용인력 여부는 </t>
    </r>
    <r>
      <rPr>
        <b/>
        <sz val="10"/>
        <rFont val="맑은 고딕"/>
        <family val="3"/>
        <charset val="129"/>
        <scheme val="major"/>
      </rPr>
      <t>관련 증빙서류(최초정관/규약, 최종정관/규약, 재직증명서 등)를 통해 검증가능</t>
    </r>
    <r>
      <rPr>
        <sz val="10"/>
        <rFont val="맑은 고딕"/>
        <family val="3"/>
        <charset val="129"/>
        <scheme val="major"/>
      </rPr>
      <t>해야 함</t>
    </r>
    <phoneticPr fontId="9" type="noConversion"/>
  </si>
  <si>
    <t>성함</t>
    <phoneticPr fontId="9" type="noConversion"/>
  </si>
  <si>
    <t>직위</t>
    <phoneticPr fontId="9" type="noConversion"/>
  </si>
  <si>
    <t>이메일주소</t>
    <phoneticPr fontId="9" type="noConversion"/>
  </si>
  <si>
    <t>지원분야</t>
    <phoneticPr fontId="9" type="noConversion"/>
  </si>
  <si>
    <t>운용사명</t>
    <phoneticPr fontId="9" type="noConversion"/>
  </si>
  <si>
    <t>n.a</t>
    <phoneticPr fontId="9" type="noConversion"/>
  </si>
  <si>
    <t>전화번호(사무실)</t>
    <phoneticPr fontId="9" type="noConversion"/>
  </si>
  <si>
    <t>전화번호(핸드폰)</t>
    <phoneticPr fontId="9" type="noConversion"/>
  </si>
  <si>
    <t>비고</t>
    <phoneticPr fontId="9" type="noConversion"/>
  </si>
  <si>
    <t xml:space="preserve">   납입금액 : 실제 펀드에 납입한 금액</t>
    <phoneticPr fontId="9" type="noConversion"/>
  </si>
  <si>
    <r>
      <t xml:space="preserve">   투자금액 : 펀드에서 실제 투자자산에 투자된 금액</t>
    </r>
    <r>
      <rPr>
        <vertAlign val="superscript"/>
        <sz val="10"/>
        <color theme="1"/>
        <rFont val="맑은 고딕"/>
        <family val="3"/>
        <charset val="129"/>
        <scheme val="major"/>
      </rPr>
      <t>※</t>
    </r>
    <phoneticPr fontId="9" type="noConversion"/>
  </si>
  <si>
    <t xml:space="preserve">    임의로 소수점 이하 절사 금지</t>
    <phoneticPr fontId="9" type="noConversion"/>
  </si>
  <si>
    <t>주</t>
    <phoneticPr fontId="9" type="noConversion"/>
  </si>
  <si>
    <t>부</t>
    <phoneticPr fontId="9" type="noConversion"/>
  </si>
  <si>
    <r>
      <t>※  자료 제출, 수정, 질문, 주요사항 공지 등에 응대 가능한</t>
    </r>
    <r>
      <rPr>
        <sz val="10"/>
        <color rgb="FFFF0000"/>
        <rFont val="맑은 고딕"/>
        <family val="3"/>
        <charset val="129"/>
        <scheme val="major"/>
      </rPr>
      <t xml:space="preserve"> 주요 실무진 기재 </t>
    </r>
    <phoneticPr fontId="9" type="noConversion"/>
  </si>
  <si>
    <r>
      <t xml:space="preserve">5. 운용수익률 계산에 사용된 일자 및 금액은 </t>
    </r>
    <r>
      <rPr>
        <b/>
        <sz val="10"/>
        <rFont val="맑은 고딕"/>
        <family val="3"/>
        <charset val="129"/>
        <scheme val="major"/>
      </rPr>
      <t>펀드통장사본 등 제출된 증빙서류를 통해 검증가능</t>
    </r>
    <r>
      <rPr>
        <sz val="10"/>
        <rFont val="맑은 고딕"/>
        <family val="3"/>
        <charset val="129"/>
        <scheme val="major"/>
      </rPr>
      <t>해야 함. (</t>
    </r>
    <r>
      <rPr>
        <b/>
        <sz val="10"/>
        <rFont val="맑은 고딕"/>
        <family val="3"/>
        <charset val="129"/>
        <scheme val="major"/>
      </rPr>
      <t>정확한 일자 및 금액 기재)</t>
    </r>
    <phoneticPr fontId="9" type="noConversion"/>
  </si>
  <si>
    <t xml:space="preserve">--&gt;펀드 통장사본과 차이가 있는 경우, 통장사본(hard copy)에 형광펜으로 해당부분 표시 및 반드시 사유 기재 (ex.원천징수세액 x원 등) </t>
    <phoneticPr fontId="9" type="noConversion"/>
  </si>
  <si>
    <t>2019년</t>
    <phoneticPr fontId="9" type="noConversion"/>
  </si>
  <si>
    <r>
      <t xml:space="preserve">※  연락 누락 방지를 위해, </t>
    </r>
    <r>
      <rPr>
        <sz val="10"/>
        <color rgb="FFFF0000"/>
        <rFont val="맑은 고딕"/>
        <family val="3"/>
        <charset val="129"/>
      </rPr>
      <t>2인의 연락처 기재 (주/부 구분</t>
    </r>
    <r>
      <rPr>
        <sz val="10"/>
        <rFont val="맑은 고딕"/>
        <family val="3"/>
        <charset val="129"/>
      </rPr>
      <t>, 주 담당자와 유선 연락이 안될 경우에만 부 담당자에게 연락 예정)</t>
    </r>
    <r>
      <rPr>
        <sz val="10"/>
        <rFont val="맑은 고딕"/>
        <family val="3"/>
        <charset val="129"/>
        <scheme val="major"/>
      </rPr>
      <t xml:space="preserve"> </t>
    </r>
    <phoneticPr fontId="9" type="noConversion"/>
  </si>
  <si>
    <r>
      <rPr>
        <u/>
        <sz val="10"/>
        <color theme="10"/>
        <rFont val="맑은 고딕"/>
        <family val="3"/>
        <charset val="129"/>
      </rPr>
      <t>운용사연락처</t>
    </r>
    <phoneticPr fontId="9" type="noConversion"/>
  </si>
  <si>
    <t>벤처(일반) or 벤처(중소형)</t>
    <phoneticPr fontId="9" type="noConversion"/>
  </si>
  <si>
    <t>(기준일: 2019.06.30., 단위: 백만원)</t>
  </si>
  <si>
    <t>(기준일: 2019.06.30., 단위: 백만원)</t>
    <phoneticPr fontId="9" type="noConversion"/>
  </si>
  <si>
    <t>(기준일: 2019.06.30., 단위: 백만원, 개)</t>
    <phoneticPr fontId="9" type="noConversion"/>
  </si>
  <si>
    <t xml:space="preserve">   NAV검증을 위해 직전 반기말(19년 6월말) 재무상태표 또는 기준가격대장을 필수제출</t>
    <phoneticPr fontId="9" type="noConversion"/>
  </si>
  <si>
    <r>
      <t xml:space="preserve">2. 회수금은 현금 기준의 원금+총이익 (투자이익, 기타이익 등)을 기재하며, </t>
    </r>
    <r>
      <rPr>
        <b/>
        <sz val="10"/>
        <rFont val="맑은 고딕"/>
        <family val="3"/>
        <charset val="129"/>
        <scheme val="major"/>
      </rPr>
      <t>미회수 투자자산은 미회수원금 및 직전 반기말(19년 6월말) 기준의 공정가치(제출한 “공정가치 평가보고서”상 개별 투자자산의 평가 금액)를 기재</t>
    </r>
    <phoneticPr fontId="9" type="noConversion"/>
  </si>
  <si>
    <r>
      <rPr>
        <sz val="10"/>
        <rFont val="맑은 고딕"/>
        <family val="3"/>
        <charset val="129"/>
        <scheme val="major"/>
      </rPr>
      <t>3.</t>
    </r>
    <r>
      <rPr>
        <b/>
        <sz val="10"/>
        <color rgb="FFFF0000"/>
        <rFont val="맑은 고딕"/>
        <family val="3"/>
        <charset val="129"/>
        <scheme val="major"/>
      </rPr>
      <t xml:space="preserve"> ‘청산중인 펀드’ 및 ‘최초 만기대비 연장된 펀드’의 경우 NAV검증을 위해 직전 반기말(19년 6월말) 기준 재무상태표 또는 기준가격대장을 필수제출</t>
    </r>
    <phoneticPr fontId="9" type="noConversion"/>
  </si>
  <si>
    <t>10. 미회수자산에 대하여 19년 6월말 기준 공정가치금액을 기재</t>
    <phoneticPr fontId="9" type="noConversion"/>
  </si>
  <si>
    <t>2. 회수금은 현금 기준의 원금+총이익 (투자이익, 기타이익 등)을 기재하며, 미회수 투자자산은 미회수원금 및 직전 반기말(19년 6월말) 기준의 미회수 가치를 기재</t>
    <phoneticPr fontId="9" type="noConversion"/>
  </si>
  <si>
    <t>7. 미회수 투자자산은 직전 반기말(19년 6월말) 기준의 미회수 가치를 기재</t>
    <phoneticPr fontId="9" type="noConversion"/>
  </si>
  <si>
    <t>100,000주*13,000원(KOSPI, 2019.6월말 종가)</t>
    <phoneticPr fontId="9" type="noConversion"/>
  </si>
  <si>
    <t>10,000주*140,000원(2019.6월말 공정가치)</t>
    <phoneticPr fontId="9" type="noConversion"/>
  </si>
  <si>
    <t>감액여부</t>
    <phoneticPr fontId="9" type="noConversion"/>
  </si>
  <si>
    <t>O</t>
    <phoneticPr fontId="9" type="noConversion"/>
  </si>
  <si>
    <t>X</t>
    <phoneticPr fontId="9" type="noConversion"/>
  </si>
  <si>
    <t>△</t>
    <phoneticPr fontId="9" type="noConversion"/>
  </si>
  <si>
    <t>소진율</t>
    <phoneticPr fontId="9" type="noConversion"/>
  </si>
</sst>
</file>

<file path=xl/styles.xml><?xml version="1.0" encoding="utf-8"?>
<styleSheet xmlns="http://schemas.openxmlformats.org/spreadsheetml/2006/main">
  <numFmts count="13">
    <numFmt numFmtId="41" formatCode="_-* #,##0_-;\-* #,##0_-;_-* &quot;-&quot;_-;_-@_-"/>
    <numFmt numFmtId="43" formatCode="_-* #,##0.00_-;\-* #,##0.00_-;_-* &quot;-&quot;??_-;_-@_-"/>
    <numFmt numFmtId="176" formatCode="#,##0.0_);\(#,##0.0\)"/>
    <numFmt numFmtId="177" formatCode="0.0%_);\(0.0%\)"/>
    <numFmt numFmtId="178" formatCode="#,##0.0\ \x_);\(#,##0.0\ \x\)"/>
    <numFmt numFmtId="179" formatCode="_ * #,##0.0_);_ * \(#,##0.0\)"/>
    <numFmt numFmtId="180" formatCode="#,##0_);\(#,##0\)"/>
    <numFmt numFmtId="181" formatCode="_-* #,##0.0_-;\-* #,##0.0_-;_-* &quot;-&quot;_-;_-@_-"/>
    <numFmt numFmtId="182" formatCode="#,##0.00_ "/>
    <numFmt numFmtId="183" formatCode="_-* #,##0.00_-;\-* #,##0.00_-;_-* &quot;-&quot;_-;_-@_-"/>
    <numFmt numFmtId="184" formatCode="0.00%_);\(0.00%\)"/>
    <numFmt numFmtId="185" formatCode="_(* #,##0.00_);_(* \(#,##0.00\);_(* &quot;-&quot;??_);_(@_)"/>
    <numFmt numFmtId="186" formatCode="_(* #,##0_);_(* \(#,##0\);_(* &quot;-&quot;_);_(@_)"/>
  </numFmts>
  <fonts count="74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indexed="81"/>
      <name val="굴림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theme="1"/>
      <name val="돋움"/>
      <family val="3"/>
      <charset val="129"/>
    </font>
    <font>
      <sz val="9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9"/>
      <color indexed="10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theme="0" tint="-0.249977111117893"/>
      <name val="돋움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u/>
      <sz val="10"/>
      <color theme="10"/>
      <name val="Arial"/>
      <family val="2"/>
    </font>
    <font>
      <sz val="10"/>
      <name val="맑은 고딕"/>
      <family val="3"/>
      <charset val="129"/>
      <scheme val="major"/>
    </font>
    <font>
      <u/>
      <sz val="10"/>
      <color theme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12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b/>
      <u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indexed="10"/>
      <name val="맑은 고딕"/>
      <family val="3"/>
      <charset val="129"/>
      <scheme val="major"/>
    </font>
    <font>
      <b/>
      <u/>
      <sz val="10"/>
      <color rgb="FFFF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u/>
      <sz val="9"/>
      <color theme="1"/>
      <name val="맑은 고딕"/>
      <family val="3"/>
      <charset val="129"/>
      <scheme val="major"/>
    </font>
    <font>
      <sz val="9"/>
      <color rgb="FF0070C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vertAlign val="superscript"/>
      <sz val="10"/>
      <color theme="1"/>
      <name val="맑은 고딕"/>
      <family val="3"/>
      <charset val="129"/>
      <scheme val="major"/>
    </font>
    <font>
      <sz val="10"/>
      <color indexed="10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sz val="10"/>
      <color theme="0" tint="-0.249977111117893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vertAlign val="superscript"/>
      <sz val="10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u/>
      <sz val="10"/>
      <color indexed="8"/>
      <name val="맑은 고딕"/>
      <family val="3"/>
      <charset val="129"/>
      <scheme val="major"/>
    </font>
    <font>
      <b/>
      <sz val="10"/>
      <color indexed="62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</font>
    <font>
      <sz val="10"/>
      <name val="맑은 고딕"/>
      <family val="3"/>
      <charset val="129"/>
    </font>
    <font>
      <u/>
      <sz val="10"/>
      <color theme="10"/>
      <name val="맑은 고딕"/>
      <family val="3"/>
      <charset val="129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2">
    <xf numFmtId="176" fontId="0" fillId="0" borderId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3" borderId="3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11" fillId="0" borderId="0" applyBorder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20" borderId="9" applyNumberFormat="0" applyAlignment="0" applyProtection="0">
      <alignment vertical="center"/>
    </xf>
    <xf numFmtId="176" fontId="16" fillId="0" borderId="0">
      <alignment vertical="center"/>
    </xf>
    <xf numFmtId="0" fontId="8" fillId="0" borderId="0">
      <alignment vertical="center"/>
    </xf>
    <xf numFmtId="176" fontId="10" fillId="0" borderId="0" applyNumberFormat="0" applyFill="0" applyBorder="0" applyAlignment="0" applyProtection="0">
      <alignment vertical="center"/>
    </xf>
    <xf numFmtId="15" fontId="8" fillId="0" borderId="0" applyFont="0" applyFill="0" applyBorder="0" applyAlignment="0" applyProtection="0">
      <alignment vertical="center"/>
    </xf>
    <xf numFmtId="177" fontId="10" fillId="24" borderId="10" applyNumberFormat="0" applyAlignment="0" applyProtection="0">
      <alignment vertical="center"/>
    </xf>
    <xf numFmtId="176" fontId="8" fillId="0" borderId="0">
      <alignment vertical="center"/>
    </xf>
    <xf numFmtId="178" fontId="11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6" fontId="12" fillId="0" borderId="0" applyNumberForma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39" applyNumberFormat="0" applyFill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3" fillId="0" borderId="0"/>
    <xf numFmtId="176" fontId="11" fillId="0" borderId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85" fontId="6" fillId="0" borderId="0" applyFont="0" applyFill="0" applyBorder="0" applyAlignment="0" applyProtection="0"/>
    <xf numFmtId="0" fontId="6" fillId="0" borderId="0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3" borderId="3" applyNumberFormat="0" applyAlignment="0" applyProtection="0">
      <alignment vertical="center"/>
    </xf>
    <xf numFmtId="186" fontId="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185" fontId="5" fillId="0" borderId="0" applyFont="0" applyFill="0" applyBorder="0" applyAlignment="0" applyProtection="0"/>
    <xf numFmtId="0" fontId="5" fillId="0" borderId="0"/>
    <xf numFmtId="18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185" fontId="5" fillId="0" borderId="0" applyFont="0" applyFill="0" applyBorder="0" applyAlignment="0" applyProtection="0"/>
    <xf numFmtId="0" fontId="5" fillId="0" borderId="0"/>
    <xf numFmtId="18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185" fontId="3" fillId="0" borderId="0" applyFont="0" applyFill="0" applyBorder="0" applyAlignment="0" applyProtection="0"/>
    <xf numFmtId="0" fontId="3" fillId="0" borderId="0"/>
    <xf numFmtId="18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185" fontId="3" fillId="0" borderId="0" applyFont="0" applyFill="0" applyBorder="0" applyAlignment="0" applyProtection="0"/>
    <xf numFmtId="0" fontId="3" fillId="0" borderId="0"/>
    <xf numFmtId="18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185" fontId="3" fillId="0" borderId="0" applyFont="0" applyFill="0" applyBorder="0" applyAlignment="0" applyProtection="0"/>
    <xf numFmtId="0" fontId="3" fillId="0" borderId="0"/>
    <xf numFmtId="18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185" fontId="3" fillId="0" borderId="0" applyFont="0" applyFill="0" applyBorder="0" applyAlignment="0" applyProtection="0"/>
    <xf numFmtId="0" fontId="3" fillId="0" borderId="0"/>
    <xf numFmtId="18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185" fontId="3" fillId="0" borderId="0" applyFont="0" applyFill="0" applyBorder="0" applyAlignment="0" applyProtection="0"/>
    <xf numFmtId="0" fontId="3" fillId="0" borderId="0"/>
    <xf numFmtId="18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185" fontId="3" fillId="0" borderId="0" applyFont="0" applyFill="0" applyBorder="0" applyAlignment="0" applyProtection="0"/>
    <xf numFmtId="0" fontId="3" fillId="0" borderId="0"/>
    <xf numFmtId="186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/>
    <xf numFmtId="0" fontId="2" fillId="0" borderId="0"/>
    <xf numFmtId="18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/>
    <xf numFmtId="0" fontId="2" fillId="0" borderId="0"/>
    <xf numFmtId="18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/>
    <xf numFmtId="0" fontId="2" fillId="0" borderId="0"/>
    <xf numFmtId="18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/>
    <xf numFmtId="0" fontId="2" fillId="0" borderId="0"/>
    <xf numFmtId="18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/>
    <xf numFmtId="0" fontId="2" fillId="0" borderId="0"/>
    <xf numFmtId="18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/>
    <xf numFmtId="0" fontId="2" fillId="0" borderId="0"/>
    <xf numFmtId="18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/>
    <xf numFmtId="0" fontId="2" fillId="0" borderId="0"/>
    <xf numFmtId="18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/>
    <xf numFmtId="0" fontId="2" fillId="0" borderId="0"/>
    <xf numFmtId="18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/>
    <xf numFmtId="0" fontId="2" fillId="0" borderId="0"/>
    <xf numFmtId="18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44" fillId="0" borderId="0" applyNumberFormat="0" applyFill="0" applyBorder="0" applyAlignment="0" applyProtection="0">
      <alignment vertical="center"/>
    </xf>
  </cellStyleXfs>
  <cellXfs count="347">
    <xf numFmtId="176" fontId="0" fillId="0" borderId="0" xfId="0">
      <alignment vertical="center"/>
    </xf>
    <xf numFmtId="176" fontId="14" fillId="0" borderId="0" xfId="0" applyFont="1">
      <alignment vertical="center"/>
    </xf>
    <xf numFmtId="176" fontId="14" fillId="0" borderId="0" xfId="0" quotePrefix="1" applyFont="1">
      <alignment vertical="center"/>
    </xf>
    <xf numFmtId="180" fontId="14" fillId="0" borderId="0" xfId="0" applyNumberFormat="1" applyFont="1">
      <alignment vertical="center"/>
    </xf>
    <xf numFmtId="176" fontId="14" fillId="0" borderId="0" xfId="0" applyFont="1" applyFill="1">
      <alignment vertical="center"/>
    </xf>
    <xf numFmtId="176" fontId="34" fillId="0" borderId="0" xfId="0" applyFont="1">
      <alignment vertical="center"/>
    </xf>
    <xf numFmtId="176" fontId="34" fillId="0" borderId="0" xfId="0" applyFont="1" applyFill="1">
      <alignment vertical="center"/>
    </xf>
    <xf numFmtId="176" fontId="35" fillId="0" borderId="0" xfId="0" applyFont="1">
      <alignment vertical="center"/>
    </xf>
    <xf numFmtId="0" fontId="14" fillId="0" borderId="0" xfId="46" applyFont="1" applyAlignment="1">
      <alignment horizontal="center" vertical="center"/>
    </xf>
    <xf numFmtId="176" fontId="14" fillId="0" borderId="0" xfId="0" applyFont="1">
      <alignment vertical="center"/>
    </xf>
    <xf numFmtId="176" fontId="41" fillId="0" borderId="0" xfId="0" applyFont="1" applyFill="1" applyAlignment="1">
      <alignment horizontal="center" vertical="center"/>
    </xf>
    <xf numFmtId="176" fontId="0" fillId="0" borderId="0" xfId="0">
      <alignment vertical="center"/>
    </xf>
    <xf numFmtId="0" fontId="14" fillId="0" borderId="0" xfId="46" applyFont="1" applyFill="1" applyAlignment="1">
      <alignment horizontal="center" vertical="center"/>
    </xf>
    <xf numFmtId="180" fontId="45" fillId="0" borderId="0" xfId="0" applyNumberFormat="1" applyFont="1" applyAlignment="1">
      <alignment horizontal="center" vertical="center"/>
    </xf>
    <xf numFmtId="176" fontId="46" fillId="0" borderId="0" xfId="431" applyFont="1" applyAlignment="1">
      <alignment horizontal="left" vertical="center"/>
    </xf>
    <xf numFmtId="176" fontId="45" fillId="0" borderId="0" xfId="0" applyFont="1" applyAlignment="1">
      <alignment horizontal="center" vertical="center"/>
    </xf>
    <xf numFmtId="176" fontId="47" fillId="0" borderId="14" xfId="0" applyFont="1" applyFill="1" applyBorder="1">
      <alignment vertical="center"/>
    </xf>
    <xf numFmtId="176" fontId="48" fillId="26" borderId="16" xfId="0" applyFont="1" applyFill="1" applyBorder="1" applyAlignment="1">
      <alignment horizontal="center" vertical="center"/>
    </xf>
    <xf numFmtId="180" fontId="45" fillId="0" borderId="0" xfId="0" applyNumberFormat="1" applyFont="1" applyFill="1" applyAlignment="1">
      <alignment horizontal="center" vertical="center"/>
    </xf>
    <xf numFmtId="176" fontId="45" fillId="0" borderId="0" xfId="0" applyFont="1" applyFill="1" applyBorder="1">
      <alignment vertical="center"/>
    </xf>
    <xf numFmtId="176" fontId="48" fillId="0" borderId="0" xfId="0" applyFont="1" applyFill="1" applyBorder="1">
      <alignment vertical="center"/>
    </xf>
    <xf numFmtId="176" fontId="45" fillId="0" borderId="0" xfId="0" applyFont="1" applyFill="1" applyAlignment="1">
      <alignment horizontal="center" vertical="center"/>
    </xf>
    <xf numFmtId="176" fontId="47" fillId="0" borderId="17" xfId="0" applyFont="1" applyBorder="1">
      <alignment vertical="center"/>
    </xf>
    <xf numFmtId="176" fontId="48" fillId="0" borderId="12" xfId="0" applyFont="1" applyFill="1" applyBorder="1">
      <alignment vertical="center"/>
    </xf>
    <xf numFmtId="176" fontId="45" fillId="0" borderId="12" xfId="0" applyFont="1" applyFill="1" applyBorder="1" applyAlignment="1">
      <alignment horizontal="center" vertical="center"/>
    </xf>
    <xf numFmtId="176" fontId="45" fillId="0" borderId="18" xfId="0" applyFont="1" applyFill="1" applyBorder="1" applyAlignment="1">
      <alignment horizontal="center" vertical="center"/>
    </xf>
    <xf numFmtId="176" fontId="49" fillId="0" borderId="19" xfId="0" applyFont="1" applyBorder="1" applyAlignment="1">
      <alignment horizontal="left" vertical="center" readingOrder="1"/>
    </xf>
    <xf numFmtId="176" fontId="45" fillId="0" borderId="0" xfId="0" applyFont="1" applyFill="1" applyBorder="1" applyAlignment="1">
      <alignment horizontal="center" vertical="center"/>
    </xf>
    <xf numFmtId="176" fontId="45" fillId="0" borderId="20" xfId="0" applyFont="1" applyFill="1" applyBorder="1" applyAlignment="1">
      <alignment horizontal="center" vertical="center"/>
    </xf>
    <xf numFmtId="176" fontId="49" fillId="0" borderId="21" xfId="0" applyFont="1" applyFill="1" applyBorder="1">
      <alignment vertical="center"/>
    </xf>
    <xf numFmtId="176" fontId="51" fillId="0" borderId="13" xfId="0" applyFont="1" applyFill="1" applyBorder="1">
      <alignment vertical="center"/>
    </xf>
    <xf numFmtId="176" fontId="45" fillId="0" borderId="13" xfId="0" applyFont="1" applyFill="1" applyBorder="1" applyAlignment="1">
      <alignment horizontal="center" vertical="center"/>
    </xf>
    <xf numFmtId="176" fontId="45" fillId="0" borderId="22" xfId="0" applyFont="1" applyFill="1" applyBorder="1" applyAlignment="1">
      <alignment horizontal="center" vertical="center"/>
    </xf>
    <xf numFmtId="176" fontId="52" fillId="0" borderId="0" xfId="0" applyFont="1">
      <alignment vertical="center"/>
    </xf>
    <xf numFmtId="176" fontId="45" fillId="0" borderId="0" xfId="0" applyFont="1" applyAlignment="1">
      <alignment horizontal="right" vertical="center"/>
    </xf>
    <xf numFmtId="176" fontId="47" fillId="25" borderId="11" xfId="0" applyFont="1" applyFill="1" applyBorder="1" applyAlignment="1">
      <alignment horizontal="center" vertical="center" wrapText="1"/>
    </xf>
    <xf numFmtId="0" fontId="47" fillId="26" borderId="11" xfId="0" applyNumberFormat="1" applyFont="1" applyFill="1" applyBorder="1" applyAlignment="1">
      <alignment horizontal="center" vertical="center" wrapText="1"/>
    </xf>
    <xf numFmtId="176" fontId="53" fillId="0" borderId="0" xfId="0" applyFont="1" applyBorder="1" applyAlignment="1">
      <alignment horizontal="center" vertical="center" wrapText="1"/>
    </xf>
    <xf numFmtId="176" fontId="54" fillId="26" borderId="0" xfId="47" applyFont="1" applyFill="1" applyBorder="1" applyAlignment="1">
      <alignment horizontal="center" vertical="center" wrapText="1"/>
    </xf>
    <xf numFmtId="176" fontId="54" fillId="29" borderId="0" xfId="47" applyFont="1" applyFill="1" applyBorder="1" applyAlignment="1">
      <alignment horizontal="center" vertical="center" wrapText="1"/>
    </xf>
    <xf numFmtId="176" fontId="45" fillId="25" borderId="12" xfId="0" applyFont="1" applyFill="1" applyBorder="1" applyAlignment="1">
      <alignment horizontal="center" vertical="center" wrapText="1"/>
    </xf>
    <xf numFmtId="177" fontId="54" fillId="29" borderId="12" xfId="29" applyFont="1" applyFill="1" applyBorder="1" applyAlignment="1">
      <alignment horizontal="center" vertical="center"/>
    </xf>
    <xf numFmtId="176" fontId="50" fillId="0" borderId="0" xfId="0" quotePrefix="1" applyFont="1" applyAlignment="1">
      <alignment horizontal="left" vertical="center"/>
    </xf>
    <xf numFmtId="176" fontId="45" fillId="25" borderId="0" xfId="0" applyFont="1" applyFill="1" applyBorder="1" applyAlignment="1">
      <alignment horizontal="center" vertical="center" wrapText="1"/>
    </xf>
    <xf numFmtId="177" fontId="54" fillId="29" borderId="0" xfId="29" applyFont="1" applyFill="1" applyBorder="1" applyAlignment="1">
      <alignment horizontal="center" vertical="center"/>
    </xf>
    <xf numFmtId="176" fontId="45" fillId="25" borderId="13" xfId="0" applyFont="1" applyFill="1" applyBorder="1" applyAlignment="1">
      <alignment horizontal="center" vertical="center" wrapText="1"/>
    </xf>
    <xf numFmtId="177" fontId="54" fillId="29" borderId="13" xfId="29" applyFont="1" applyFill="1" applyBorder="1" applyAlignment="1">
      <alignment horizontal="center" vertical="center"/>
    </xf>
    <xf numFmtId="176" fontId="55" fillId="0" borderId="0" xfId="0" applyFont="1" applyAlignment="1">
      <alignment horizontal="left" vertical="center"/>
    </xf>
    <xf numFmtId="0" fontId="47" fillId="25" borderId="11" xfId="0" applyNumberFormat="1" applyFont="1" applyFill="1" applyBorder="1" applyAlignment="1">
      <alignment horizontal="center" vertical="center" wrapText="1"/>
    </xf>
    <xf numFmtId="176" fontId="45" fillId="0" borderId="0" xfId="0" applyFont="1">
      <alignment vertical="center"/>
    </xf>
    <xf numFmtId="176" fontId="47" fillId="0" borderId="0" xfId="0" applyFont="1">
      <alignment vertical="center"/>
    </xf>
    <xf numFmtId="176" fontId="55" fillId="0" borderId="0" xfId="0" applyFont="1">
      <alignment vertical="center"/>
    </xf>
    <xf numFmtId="176" fontId="55" fillId="29" borderId="0" xfId="0" applyFont="1" applyFill="1">
      <alignment vertical="center"/>
    </xf>
    <xf numFmtId="176" fontId="45" fillId="29" borderId="0" xfId="0" applyFont="1" applyFill="1">
      <alignment vertical="center"/>
    </xf>
    <xf numFmtId="176" fontId="55" fillId="26" borderId="0" xfId="0" applyFont="1" applyFill="1">
      <alignment vertical="center"/>
    </xf>
    <xf numFmtId="176" fontId="45" fillId="26" borderId="0" xfId="0" applyFont="1" applyFill="1">
      <alignment vertical="center"/>
    </xf>
    <xf numFmtId="176" fontId="46" fillId="0" borderId="0" xfId="431" applyFont="1">
      <alignment vertical="center"/>
    </xf>
    <xf numFmtId="176" fontId="45" fillId="0" borderId="0" xfId="0" applyFont="1" applyFill="1">
      <alignment vertical="center"/>
    </xf>
    <xf numFmtId="176" fontId="48" fillId="29" borderId="16" xfId="0" applyFont="1" applyFill="1" applyBorder="1" applyAlignment="1">
      <alignment horizontal="center" vertical="center"/>
    </xf>
    <xf numFmtId="176" fontId="57" fillId="0" borderId="0" xfId="0" applyFont="1">
      <alignment vertical="center"/>
    </xf>
    <xf numFmtId="176" fontId="58" fillId="0" borderId="0" xfId="0" applyFont="1" applyAlignment="1">
      <alignment vertical="center"/>
    </xf>
    <xf numFmtId="176" fontId="59" fillId="0" borderId="0" xfId="0" applyFont="1" applyAlignment="1">
      <alignment vertical="center"/>
    </xf>
    <xf numFmtId="176" fontId="57" fillId="0" borderId="0" xfId="0" applyFont="1" applyAlignment="1">
      <alignment horizontal="right" vertical="center"/>
    </xf>
    <xf numFmtId="180" fontId="47" fillId="0" borderId="0" xfId="0" applyNumberFormat="1" applyFont="1">
      <alignment vertical="center"/>
    </xf>
    <xf numFmtId="176" fontId="45" fillId="0" borderId="12" xfId="0" applyFont="1" applyBorder="1">
      <alignment vertical="center"/>
    </xf>
    <xf numFmtId="176" fontId="45" fillId="0" borderId="18" xfId="0" applyFont="1" applyBorder="1">
      <alignment vertical="center"/>
    </xf>
    <xf numFmtId="176" fontId="45" fillId="0" borderId="19" xfId="0" applyFont="1" applyBorder="1">
      <alignment vertical="center"/>
    </xf>
    <xf numFmtId="176" fontId="45" fillId="0" borderId="0" xfId="0" applyFont="1" applyBorder="1">
      <alignment vertical="center"/>
    </xf>
    <xf numFmtId="176" fontId="60" fillId="0" borderId="19" xfId="0" applyFont="1" applyBorder="1">
      <alignment vertical="center"/>
    </xf>
    <xf numFmtId="176" fontId="54" fillId="0" borderId="0" xfId="0" applyFont="1" applyBorder="1">
      <alignment vertical="center"/>
    </xf>
    <xf numFmtId="176" fontId="45" fillId="0" borderId="20" xfId="0" applyFont="1" applyBorder="1">
      <alignment vertical="center"/>
    </xf>
    <xf numFmtId="180" fontId="45" fillId="0" borderId="0" xfId="0" applyNumberFormat="1" applyFont="1">
      <alignment vertical="center"/>
    </xf>
    <xf numFmtId="176" fontId="54" fillId="0" borderId="19" xfId="0" applyFont="1" applyFill="1" applyBorder="1">
      <alignment vertical="center"/>
    </xf>
    <xf numFmtId="176" fontId="54" fillId="0" borderId="0" xfId="0" applyFont="1" applyFill="1" applyBorder="1">
      <alignment vertical="center"/>
    </xf>
    <xf numFmtId="176" fontId="45" fillId="0" borderId="20" xfId="0" applyFont="1" applyFill="1" applyBorder="1">
      <alignment vertical="center"/>
    </xf>
    <xf numFmtId="176" fontId="45" fillId="0" borderId="19" xfId="0" applyFont="1" applyFill="1" applyBorder="1">
      <alignment vertical="center"/>
    </xf>
    <xf numFmtId="176" fontId="54" fillId="0" borderId="19" xfId="0" applyFont="1" applyFill="1" applyBorder="1" applyAlignment="1">
      <alignment horizontal="left" vertical="center"/>
    </xf>
    <xf numFmtId="0" fontId="54" fillId="0" borderId="19" xfId="0" applyNumberFormat="1" applyFont="1" applyFill="1" applyBorder="1" applyAlignment="1">
      <alignment vertical="center"/>
    </xf>
    <xf numFmtId="176" fontId="45" fillId="0" borderId="19" xfId="0" applyFont="1" applyBorder="1" applyAlignment="1">
      <alignment horizontal="left" vertical="center" readingOrder="1"/>
    </xf>
    <xf numFmtId="176" fontId="50" fillId="0" borderId="19" xfId="0" applyFont="1" applyFill="1" applyBorder="1">
      <alignment vertical="center"/>
    </xf>
    <xf numFmtId="180" fontId="62" fillId="0" borderId="0" xfId="0" applyNumberFormat="1" applyFont="1">
      <alignment vertical="center"/>
    </xf>
    <xf numFmtId="176" fontId="47" fillId="0" borderId="19" xfId="0" applyFont="1" applyBorder="1">
      <alignment vertical="center"/>
    </xf>
    <xf numFmtId="176" fontId="49" fillId="0" borderId="19" xfId="0" applyFont="1" applyBorder="1">
      <alignment vertical="center"/>
    </xf>
    <xf numFmtId="176" fontId="50" fillId="0" borderId="21" xfId="0" applyFont="1" applyBorder="1">
      <alignment vertical="center"/>
    </xf>
    <xf numFmtId="176" fontId="45" fillId="0" borderId="13" xfId="0" applyFont="1" applyBorder="1">
      <alignment vertical="center"/>
    </xf>
    <xf numFmtId="176" fontId="45" fillId="0" borderId="22" xfId="0" applyFont="1" applyBorder="1">
      <alignment vertical="center"/>
    </xf>
    <xf numFmtId="176" fontId="60" fillId="0" borderId="0" xfId="0" applyFont="1">
      <alignment vertical="center"/>
    </xf>
    <xf numFmtId="176" fontId="54" fillId="0" borderId="0" xfId="0" applyFont="1">
      <alignment vertical="center"/>
    </xf>
    <xf numFmtId="176" fontId="54" fillId="0" borderId="0" xfId="0" applyFont="1" applyAlignment="1">
      <alignment horizontal="right" vertical="center"/>
    </xf>
    <xf numFmtId="176" fontId="60" fillId="25" borderId="11" xfId="0" applyFont="1" applyFill="1" applyBorder="1" applyAlignment="1">
      <alignment horizontal="center" vertical="center" wrapText="1"/>
    </xf>
    <xf numFmtId="0" fontId="45" fillId="0" borderId="0" xfId="0" applyNumberFormat="1" applyFont="1">
      <alignment vertical="center"/>
    </xf>
    <xf numFmtId="176" fontId="54" fillId="26" borderId="0" xfId="0" applyFont="1" applyFill="1" applyBorder="1" applyAlignment="1">
      <alignment horizontal="justify" vertical="center" wrapText="1"/>
    </xf>
    <xf numFmtId="176" fontId="54" fillId="26" borderId="0" xfId="0" applyFont="1" applyFill="1" applyBorder="1" applyAlignment="1">
      <alignment horizontal="center" vertical="center" wrapText="1"/>
    </xf>
    <xf numFmtId="14" fontId="54" fillId="26" borderId="0" xfId="0" applyNumberFormat="1" applyFont="1" applyFill="1" applyBorder="1" applyAlignment="1">
      <alignment horizontal="center" vertical="center" wrapText="1"/>
    </xf>
    <xf numFmtId="176" fontId="54" fillId="26" borderId="0" xfId="0" applyFont="1" applyFill="1" applyBorder="1" applyAlignment="1">
      <alignment vertical="center" wrapText="1"/>
    </xf>
    <xf numFmtId="176" fontId="54" fillId="29" borderId="0" xfId="0" applyFont="1" applyFill="1" applyBorder="1" applyAlignment="1">
      <alignment horizontal="right" vertical="center" wrapText="1"/>
    </xf>
    <xf numFmtId="183" fontId="54" fillId="29" borderId="0" xfId="33" applyNumberFormat="1" applyFont="1" applyFill="1" applyBorder="1" applyAlignment="1">
      <alignment horizontal="right" vertical="center" wrapText="1"/>
    </xf>
    <xf numFmtId="177" fontId="54" fillId="29" borderId="0" xfId="53" applyFont="1" applyFill="1" applyBorder="1" applyAlignment="1">
      <alignment horizontal="right" vertical="center" wrapText="1"/>
    </xf>
    <xf numFmtId="176" fontId="45" fillId="26" borderId="0" xfId="0" applyFont="1" applyFill="1" applyBorder="1" applyAlignment="1">
      <alignment horizontal="center" vertical="center" wrapText="1"/>
    </xf>
    <xf numFmtId="14" fontId="60" fillId="26" borderId="0" xfId="0" applyNumberFormat="1" applyFont="1" applyFill="1" applyBorder="1" applyAlignment="1">
      <alignment horizontal="center" vertical="center" wrapText="1"/>
    </xf>
    <xf numFmtId="176" fontId="47" fillId="26" borderId="0" xfId="0" applyFont="1" applyFill="1" applyBorder="1" applyAlignment="1">
      <alignment horizontal="center" vertical="center" wrapText="1"/>
    </xf>
    <xf numFmtId="14" fontId="54" fillId="26" borderId="0" xfId="0" applyNumberFormat="1" applyFont="1" applyFill="1" applyBorder="1" applyAlignment="1">
      <alignment horizontal="right" vertical="center" wrapText="1"/>
    </xf>
    <xf numFmtId="176" fontId="54" fillId="26" borderId="0" xfId="0" applyFont="1" applyFill="1" applyBorder="1" applyAlignment="1">
      <alignment horizontal="right" vertical="center" wrapText="1"/>
    </xf>
    <xf numFmtId="176" fontId="45" fillId="26" borderId="0" xfId="0" applyFont="1" applyFill="1" applyBorder="1" applyAlignment="1">
      <alignment horizontal="justify" vertical="center" wrapText="1"/>
    </xf>
    <xf numFmtId="176" fontId="50" fillId="26" borderId="0" xfId="0" applyFont="1" applyFill="1" applyBorder="1" applyAlignment="1">
      <alignment horizontal="center" vertical="center" wrapText="1"/>
    </xf>
    <xf numFmtId="176" fontId="54" fillId="0" borderId="0" xfId="0" applyFont="1" applyFill="1" applyBorder="1" applyAlignment="1">
      <alignment horizontal="justify" vertical="center" wrapText="1"/>
    </xf>
    <xf numFmtId="176" fontId="54" fillId="0" borderId="0" xfId="0" applyFont="1" applyFill="1" applyBorder="1" applyAlignment="1">
      <alignment horizontal="center" vertical="center" wrapText="1"/>
    </xf>
    <xf numFmtId="176" fontId="54" fillId="0" borderId="0" xfId="0" applyFont="1" applyFill="1" applyBorder="1" applyAlignment="1">
      <alignment vertical="center" wrapText="1"/>
    </xf>
    <xf numFmtId="183" fontId="54" fillId="0" borderId="0" xfId="33" applyNumberFormat="1" applyFont="1" applyFill="1" applyBorder="1" applyAlignment="1">
      <alignment horizontal="justify" vertical="center" wrapText="1"/>
    </xf>
    <xf numFmtId="177" fontId="54" fillId="0" borderId="0" xfId="53" applyFont="1" applyFill="1" applyBorder="1" applyAlignment="1">
      <alignment horizontal="justify" vertical="center" wrapText="1"/>
    </xf>
    <xf numFmtId="176" fontId="45" fillId="0" borderId="0" xfId="0" applyFont="1" applyFill="1" applyBorder="1" applyAlignment="1">
      <alignment horizontal="justify" vertical="center" wrapText="1"/>
    </xf>
    <xf numFmtId="176" fontId="50" fillId="0" borderId="0" xfId="0" applyFont="1" applyFill="1" applyBorder="1" applyAlignment="1">
      <alignment horizontal="center" vertical="center" wrapText="1"/>
    </xf>
    <xf numFmtId="176" fontId="60" fillId="29" borderId="11" xfId="0" applyFont="1" applyFill="1" applyBorder="1" applyAlignment="1">
      <alignment vertical="center" wrapText="1"/>
    </xf>
    <xf numFmtId="183" fontId="60" fillId="29" borderId="15" xfId="33" applyNumberFormat="1" applyFont="1" applyFill="1" applyBorder="1" applyAlignment="1">
      <alignment vertical="center" wrapText="1"/>
    </xf>
    <xf numFmtId="177" fontId="60" fillId="29" borderId="15" xfId="53" applyFont="1" applyFill="1" applyBorder="1" applyAlignment="1">
      <alignment horizontal="right" vertical="center" wrapText="1"/>
    </xf>
    <xf numFmtId="176" fontId="54" fillId="0" borderId="13" xfId="0" applyFont="1" applyBorder="1" applyAlignment="1">
      <alignment horizontal="center" vertical="center"/>
    </xf>
    <xf numFmtId="176" fontId="54" fillId="0" borderId="13" xfId="0" applyFont="1" applyBorder="1" applyAlignment="1">
      <alignment horizontal="right" vertical="center"/>
    </xf>
    <xf numFmtId="176" fontId="45" fillId="0" borderId="13" xfId="0" applyFont="1" applyBorder="1" applyAlignment="1">
      <alignment horizontal="center" vertical="center"/>
    </xf>
    <xf numFmtId="176" fontId="50" fillId="0" borderId="13" xfId="0" applyFont="1" applyBorder="1" applyAlignment="1">
      <alignment horizontal="center" vertical="center"/>
    </xf>
    <xf numFmtId="176" fontId="63" fillId="0" borderId="0" xfId="0" applyFont="1">
      <alignment vertical="center"/>
    </xf>
    <xf numFmtId="176" fontId="60" fillId="0" borderId="10" xfId="0" applyFont="1" applyBorder="1" applyAlignment="1">
      <alignment horizontal="center" vertical="center" wrapText="1"/>
    </xf>
    <xf numFmtId="176" fontId="60" fillId="0" borderId="10" xfId="0" applyFont="1" applyFill="1" applyBorder="1" applyAlignment="1">
      <alignment horizontal="center" vertical="center" wrapText="1"/>
    </xf>
    <xf numFmtId="176" fontId="60" fillId="29" borderId="10" xfId="0" applyFont="1" applyFill="1" applyBorder="1" applyAlignment="1">
      <alignment horizontal="center" vertical="center" wrapText="1"/>
    </xf>
    <xf numFmtId="182" fontId="60" fillId="29" borderId="10" xfId="33" applyNumberFormat="1" applyFont="1" applyFill="1" applyBorder="1" applyAlignment="1">
      <alignment horizontal="center" vertical="center" wrapText="1"/>
    </xf>
    <xf numFmtId="177" fontId="60" fillId="29" borderId="10" xfId="29" applyNumberFormat="1" applyFont="1" applyFill="1" applyBorder="1" applyAlignment="1">
      <alignment horizontal="center" vertical="center" wrapText="1"/>
    </xf>
    <xf numFmtId="176" fontId="54" fillId="0" borderId="0" xfId="0" applyFont="1" applyFill="1">
      <alignment vertical="center"/>
    </xf>
    <xf numFmtId="176" fontId="54" fillId="26" borderId="10" xfId="47" applyFont="1" applyFill="1" applyBorder="1" applyAlignment="1">
      <alignment horizontal="center" vertical="center" wrapText="1"/>
    </xf>
    <xf numFmtId="14" fontId="54" fillId="26" borderId="10" xfId="0" applyNumberFormat="1" applyFont="1" applyFill="1" applyBorder="1" applyAlignment="1">
      <alignment horizontal="center" vertical="center" wrapText="1"/>
    </xf>
    <xf numFmtId="176" fontId="54" fillId="26" borderId="10" xfId="47" applyNumberFormat="1" applyFont="1" applyFill="1" applyBorder="1" applyAlignment="1">
      <alignment horizontal="center" vertical="center" wrapText="1"/>
    </xf>
    <xf numFmtId="176" fontId="54" fillId="29" borderId="10" xfId="0" applyNumberFormat="1" applyFont="1" applyFill="1" applyBorder="1" applyAlignment="1">
      <alignment horizontal="center" vertical="center" wrapText="1"/>
    </xf>
    <xf numFmtId="182" fontId="54" fillId="29" borderId="10" xfId="33" applyNumberFormat="1" applyFont="1" applyFill="1" applyBorder="1" applyAlignment="1">
      <alignment horizontal="center" vertical="center" wrapText="1"/>
    </xf>
    <xf numFmtId="177" fontId="54" fillId="29" borderId="10" xfId="29" applyFont="1" applyFill="1" applyBorder="1" applyAlignment="1">
      <alignment horizontal="center" vertical="center" wrapText="1"/>
    </xf>
    <xf numFmtId="176" fontId="54" fillId="0" borderId="20" xfId="0" applyFont="1" applyBorder="1">
      <alignment vertical="center"/>
    </xf>
    <xf numFmtId="176" fontId="54" fillId="0" borderId="19" xfId="0" applyFont="1" applyBorder="1">
      <alignment vertical="center"/>
    </xf>
    <xf numFmtId="176" fontId="54" fillId="0" borderId="20" xfId="0" applyFont="1" applyFill="1" applyBorder="1">
      <alignment vertical="center"/>
    </xf>
    <xf numFmtId="176" fontId="54" fillId="0" borderId="19" xfId="0" applyFont="1" applyFill="1" applyBorder="1" applyAlignment="1">
      <alignment vertical="center"/>
    </xf>
    <xf numFmtId="180" fontId="45" fillId="0" borderId="0" xfId="0" applyNumberFormat="1" applyFont="1" applyFill="1">
      <alignment vertical="center"/>
    </xf>
    <xf numFmtId="176" fontId="54" fillId="29" borderId="0" xfId="0" applyFont="1" applyFill="1" applyBorder="1" applyAlignment="1">
      <alignment vertical="center" wrapText="1"/>
    </xf>
    <xf numFmtId="14" fontId="45" fillId="26" borderId="0" xfId="0" applyNumberFormat="1" applyFont="1" applyFill="1" applyBorder="1" applyAlignment="1">
      <alignment horizontal="center" vertical="center" wrapText="1"/>
    </xf>
    <xf numFmtId="176" fontId="64" fillId="0" borderId="0" xfId="0" applyFont="1" applyFill="1" applyAlignment="1">
      <alignment horizontal="center" vertical="center"/>
    </xf>
    <xf numFmtId="176" fontId="63" fillId="0" borderId="0" xfId="0" applyFont="1" applyAlignment="1">
      <alignment vertical="center"/>
    </xf>
    <xf numFmtId="176" fontId="47" fillId="27" borderId="10" xfId="0" applyFont="1" applyFill="1" applyBorder="1" applyAlignment="1">
      <alignment horizontal="center" vertical="center"/>
    </xf>
    <xf numFmtId="176" fontId="60" fillId="29" borderId="10" xfId="0" applyFont="1" applyFill="1" applyBorder="1" applyAlignment="1">
      <alignment horizontal="center" vertical="center"/>
    </xf>
    <xf numFmtId="176" fontId="60" fillId="29" borderId="10" xfId="0" applyFont="1" applyFill="1" applyBorder="1" applyAlignment="1">
      <alignment horizontal="left" vertical="center"/>
    </xf>
    <xf numFmtId="14" fontId="60" fillId="29" borderId="10" xfId="0" applyNumberFormat="1" applyFont="1" applyFill="1" applyBorder="1" applyAlignment="1">
      <alignment horizontal="center" vertical="center"/>
    </xf>
    <xf numFmtId="176" fontId="55" fillId="0" borderId="0" xfId="0" quotePrefix="1" applyFont="1">
      <alignment vertical="center"/>
    </xf>
    <xf numFmtId="176" fontId="60" fillId="0" borderId="0" xfId="0" applyFont="1" applyFill="1" applyAlignment="1">
      <alignment horizontal="center" vertical="center"/>
    </xf>
    <xf numFmtId="176" fontId="54" fillId="0" borderId="0" xfId="0" applyFont="1" applyFill="1" applyAlignment="1">
      <alignment horizontal="right" vertical="center"/>
    </xf>
    <xf numFmtId="176" fontId="47" fillId="25" borderId="12" xfId="0" applyFont="1" applyFill="1" applyBorder="1" applyAlignment="1">
      <alignment horizontal="center" vertical="center"/>
    </xf>
    <xf numFmtId="176" fontId="47" fillId="25" borderId="13" xfId="0" applyFont="1" applyFill="1" applyBorder="1" applyAlignment="1">
      <alignment horizontal="center" vertical="center"/>
    </xf>
    <xf numFmtId="176" fontId="47" fillId="25" borderId="13" xfId="0" applyFont="1" applyFill="1" applyBorder="1" applyAlignment="1">
      <alignment horizontal="center" vertical="center" wrapText="1"/>
    </xf>
    <xf numFmtId="176" fontId="60" fillId="25" borderId="13" xfId="0" applyFont="1" applyFill="1" applyBorder="1" applyAlignment="1">
      <alignment horizontal="center" vertical="center" wrapText="1"/>
    </xf>
    <xf numFmtId="176" fontId="54" fillId="26" borderId="0" xfId="0" applyFont="1" applyFill="1" applyBorder="1" applyAlignment="1">
      <alignment horizontal="center" vertical="center"/>
    </xf>
    <xf numFmtId="43" fontId="54" fillId="29" borderId="0" xfId="33" applyNumberFormat="1" applyFont="1" applyFill="1" applyBorder="1" applyAlignment="1">
      <alignment horizontal="center" vertical="center" wrapText="1"/>
    </xf>
    <xf numFmtId="181" fontId="54" fillId="26" borderId="0" xfId="33" applyNumberFormat="1" applyFont="1" applyFill="1" applyBorder="1" applyAlignment="1">
      <alignment horizontal="center" vertical="center" wrapText="1"/>
    </xf>
    <xf numFmtId="181" fontId="54" fillId="26" borderId="0" xfId="33" applyNumberFormat="1" applyFont="1" applyFill="1" applyBorder="1" applyAlignment="1">
      <alignment horizontal="center" vertical="center"/>
    </xf>
    <xf numFmtId="176" fontId="54" fillId="26" borderId="0" xfId="47" applyFont="1" applyFill="1" applyBorder="1" applyAlignment="1">
      <alignment horizontal="center" vertical="center"/>
    </xf>
    <xf numFmtId="176" fontId="54" fillId="26" borderId="0" xfId="47" applyFont="1" applyFill="1" applyBorder="1" applyAlignment="1">
      <alignment horizontal="left" vertical="center"/>
    </xf>
    <xf numFmtId="0" fontId="64" fillId="0" borderId="0" xfId="0" applyNumberFormat="1" applyFont="1" applyFill="1" applyAlignment="1">
      <alignment horizontal="center" vertical="center"/>
    </xf>
    <xf numFmtId="183" fontId="54" fillId="29" borderId="0" xfId="33" applyNumberFormat="1" applyFont="1" applyFill="1" applyBorder="1" applyAlignment="1">
      <alignment horizontal="center" vertical="center" wrapText="1"/>
    </xf>
    <xf numFmtId="176" fontId="54" fillId="26" borderId="0" xfId="0" applyFont="1" applyFill="1">
      <alignment vertical="center"/>
    </xf>
    <xf numFmtId="181" fontId="54" fillId="26" borderId="0" xfId="33" applyNumberFormat="1" applyFont="1" applyFill="1">
      <alignment vertical="center"/>
    </xf>
    <xf numFmtId="176" fontId="54" fillId="26" borderId="13" xfId="0" applyFont="1" applyFill="1" applyBorder="1">
      <alignment vertical="center"/>
    </xf>
    <xf numFmtId="181" fontId="54" fillId="26" borderId="13" xfId="33" applyNumberFormat="1" applyFont="1" applyFill="1" applyBorder="1">
      <alignment vertical="center"/>
    </xf>
    <xf numFmtId="176" fontId="60" fillId="25" borderId="11" xfId="0" applyFont="1" applyFill="1" applyBorder="1" applyAlignment="1">
      <alignment horizontal="center" vertical="center"/>
    </xf>
    <xf numFmtId="176" fontId="60" fillId="25" borderId="11" xfId="0" applyFont="1" applyFill="1" applyBorder="1">
      <alignment vertical="center"/>
    </xf>
    <xf numFmtId="183" fontId="60" fillId="29" borderId="11" xfId="33" applyNumberFormat="1" applyFont="1" applyFill="1" applyBorder="1">
      <alignment vertical="center"/>
    </xf>
    <xf numFmtId="181" fontId="60" fillId="29" borderId="11" xfId="33" applyNumberFormat="1" applyFont="1" applyFill="1" applyBorder="1">
      <alignment vertical="center"/>
    </xf>
    <xf numFmtId="181" fontId="60" fillId="25" borderId="11" xfId="33" applyNumberFormat="1" applyFont="1" applyFill="1" applyBorder="1">
      <alignment vertical="center"/>
    </xf>
    <xf numFmtId="176" fontId="45" fillId="0" borderId="11" xfId="0" applyFont="1" applyBorder="1" applyAlignment="1">
      <alignment horizontal="center" vertical="center"/>
    </xf>
    <xf numFmtId="176" fontId="45" fillId="0" borderId="11" xfId="0" applyFont="1" applyBorder="1">
      <alignment vertical="center"/>
    </xf>
    <xf numFmtId="176" fontId="54" fillId="0" borderId="11" xfId="0" applyFont="1" applyBorder="1" applyAlignment="1">
      <alignment horizontal="right" vertical="center"/>
    </xf>
    <xf numFmtId="176" fontId="50" fillId="0" borderId="0" xfId="0" applyFont="1">
      <alignment vertical="center"/>
    </xf>
    <xf numFmtId="176" fontId="65" fillId="0" borderId="19" xfId="0" applyFont="1" applyFill="1" applyBorder="1" applyAlignment="1">
      <alignment horizontal="left" vertical="center" readingOrder="1"/>
    </xf>
    <xf numFmtId="182" fontId="54" fillId="29" borderId="0" xfId="33" applyNumberFormat="1" applyFont="1" applyFill="1" applyBorder="1" applyAlignment="1">
      <alignment vertical="center" wrapText="1"/>
    </xf>
    <xf numFmtId="176" fontId="54" fillId="26" borderId="0" xfId="47" applyFont="1" applyFill="1" applyBorder="1">
      <alignment vertical="center"/>
    </xf>
    <xf numFmtId="176" fontId="54" fillId="26" borderId="0" xfId="47" applyFont="1" applyFill="1" applyAlignment="1">
      <alignment horizontal="left" vertical="center"/>
    </xf>
    <xf numFmtId="176" fontId="54" fillId="26" borderId="0" xfId="47" applyFont="1" applyFill="1">
      <alignment vertical="center"/>
    </xf>
    <xf numFmtId="176" fontId="60" fillId="29" borderId="11" xfId="0" applyFont="1" applyFill="1" applyBorder="1">
      <alignment vertical="center"/>
    </xf>
    <xf numFmtId="176" fontId="66" fillId="0" borderId="0" xfId="0" applyFont="1" applyAlignment="1">
      <alignment vertical="center"/>
    </xf>
    <xf numFmtId="0" fontId="64" fillId="0" borderId="17" xfId="0" applyNumberFormat="1" applyFont="1" applyFill="1" applyBorder="1" applyAlignment="1">
      <alignment horizontal="center" vertical="center"/>
    </xf>
    <xf numFmtId="0" fontId="64" fillId="0" borderId="19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45" fillId="0" borderId="0" xfId="46" applyFont="1" applyAlignment="1">
      <alignment horizontal="center" vertical="center"/>
    </xf>
    <xf numFmtId="176" fontId="49" fillId="0" borderId="19" xfId="0" quotePrefix="1" applyFont="1" applyBorder="1">
      <alignment vertical="center"/>
    </xf>
    <xf numFmtId="0" fontId="45" fillId="0" borderId="0" xfId="46" applyFont="1" applyBorder="1" applyAlignment="1">
      <alignment horizontal="left" vertical="center"/>
    </xf>
    <xf numFmtId="0" fontId="45" fillId="0" borderId="0" xfId="46" applyFont="1" applyBorder="1" applyAlignment="1">
      <alignment horizontal="center" vertical="center"/>
    </xf>
    <xf numFmtId="0" fontId="45" fillId="0" borderId="20" xfId="46" applyFont="1" applyBorder="1" applyAlignment="1">
      <alignment horizontal="center" vertical="center"/>
    </xf>
    <xf numFmtId="176" fontId="47" fillId="0" borderId="19" xfId="0" quotePrefix="1" applyFont="1" applyBorder="1">
      <alignment vertical="center"/>
    </xf>
    <xf numFmtId="176" fontId="45" fillId="0" borderId="19" xfId="0" quotePrefix="1" applyFont="1" applyBorder="1">
      <alignment vertical="center"/>
    </xf>
    <xf numFmtId="176" fontId="49" fillId="0" borderId="21" xfId="0" quotePrefix="1" applyFont="1" applyBorder="1">
      <alignment vertical="center"/>
    </xf>
    <xf numFmtId="176" fontId="45" fillId="0" borderId="0" xfId="0" quotePrefix="1" applyFont="1">
      <alignment vertical="center"/>
    </xf>
    <xf numFmtId="176" fontId="47" fillId="25" borderId="11" xfId="0" applyFont="1" applyFill="1" applyBorder="1" applyAlignment="1">
      <alignment horizontal="center" vertical="center"/>
    </xf>
    <xf numFmtId="176" fontId="45" fillId="29" borderId="0" xfId="47" applyFont="1" applyFill="1" applyAlignment="1">
      <alignment horizontal="center" vertical="center"/>
    </xf>
    <xf numFmtId="176" fontId="45" fillId="26" borderId="0" xfId="47" applyFont="1" applyFill="1" applyAlignment="1">
      <alignment horizontal="center" vertical="center"/>
    </xf>
    <xf numFmtId="176" fontId="45" fillId="29" borderId="0" xfId="47" applyFont="1" applyFill="1">
      <alignment vertical="center"/>
    </xf>
    <xf numFmtId="176" fontId="45" fillId="0" borderId="13" xfId="47" applyFont="1" applyFill="1" applyBorder="1">
      <alignment vertical="center"/>
    </xf>
    <xf numFmtId="0" fontId="45" fillId="0" borderId="0" xfId="46" applyFont="1" applyAlignment="1">
      <alignment horizontal="left" vertical="center"/>
    </xf>
    <xf numFmtId="0" fontId="45" fillId="0" borderId="12" xfId="46" applyFont="1" applyBorder="1" applyAlignment="1">
      <alignment horizontal="left" vertical="center"/>
    </xf>
    <xf numFmtId="0" fontId="45" fillId="0" borderId="12" xfId="46" applyFont="1" applyBorder="1" applyAlignment="1">
      <alignment horizontal="center" vertical="center"/>
    </xf>
    <xf numFmtId="0" fontId="45" fillId="0" borderId="18" xfId="46" applyFont="1" applyBorder="1" applyAlignment="1">
      <alignment horizontal="center" vertical="center"/>
    </xf>
    <xf numFmtId="0" fontId="45" fillId="0" borderId="19" xfId="46" applyFont="1" applyBorder="1" applyAlignment="1">
      <alignment horizontal="left" vertical="center"/>
    </xf>
    <xf numFmtId="0" fontId="45" fillId="0" borderId="19" xfId="46" applyFont="1" applyFill="1" applyBorder="1" applyAlignment="1">
      <alignment horizontal="left" vertical="center"/>
    </xf>
    <xf numFmtId="0" fontId="45" fillId="0" borderId="0" xfId="46" applyFont="1" applyFill="1" applyBorder="1" applyAlignment="1">
      <alignment horizontal="left" vertical="center"/>
    </xf>
    <xf numFmtId="0" fontId="45" fillId="0" borderId="0" xfId="46" applyFont="1" applyFill="1" applyBorder="1" applyAlignment="1">
      <alignment horizontal="center" vertical="center"/>
    </xf>
    <xf numFmtId="0" fontId="50" fillId="0" borderId="21" xfId="46" quotePrefix="1" applyFont="1" applyBorder="1" applyAlignment="1">
      <alignment horizontal="left" vertical="center"/>
    </xf>
    <xf numFmtId="0" fontId="45" fillId="0" borderId="13" xfId="46" applyFont="1" applyBorder="1" applyAlignment="1">
      <alignment horizontal="left" vertical="center"/>
    </xf>
    <xf numFmtId="0" fontId="45" fillId="0" borderId="13" xfId="46" applyFont="1" applyBorder="1" applyAlignment="1">
      <alignment horizontal="center" vertical="center"/>
    </xf>
    <xf numFmtId="0" fontId="45" fillId="0" borderId="22" xfId="46" applyFont="1" applyBorder="1" applyAlignment="1">
      <alignment horizontal="center" vertical="center"/>
    </xf>
    <xf numFmtId="0" fontId="47" fillId="28" borderId="14" xfId="46" applyFont="1" applyFill="1" applyBorder="1" applyAlignment="1">
      <alignment horizontal="center" vertical="center"/>
    </xf>
    <xf numFmtId="0" fontId="47" fillId="28" borderId="29" xfId="46" applyFont="1" applyFill="1" applyBorder="1" applyAlignment="1">
      <alignment horizontal="center" vertical="center" wrapText="1"/>
    </xf>
    <xf numFmtId="0" fontId="47" fillId="28" borderId="29" xfId="46" applyFont="1" applyFill="1" applyBorder="1" applyAlignment="1">
      <alignment horizontal="center" vertical="center"/>
    </xf>
    <xf numFmtId="0" fontId="47" fillId="28" borderId="16" xfId="46" applyFont="1" applyFill="1" applyBorder="1" applyAlignment="1">
      <alignment horizontal="center" vertical="center" wrapText="1"/>
    </xf>
    <xf numFmtId="0" fontId="45" fillId="26" borderId="23" xfId="46" applyFont="1" applyFill="1" applyBorder="1" applyAlignment="1">
      <alignment horizontal="center" vertical="center"/>
    </xf>
    <xf numFmtId="0" fontId="45" fillId="26" borderId="30" xfId="46" applyFont="1" applyFill="1" applyBorder="1" applyAlignment="1">
      <alignment horizontal="center" vertical="center"/>
    </xf>
    <xf numFmtId="0" fontId="45" fillId="26" borderId="30" xfId="46" applyFont="1" applyFill="1" applyBorder="1" applyAlignment="1">
      <alignment horizontal="left" vertical="center"/>
    </xf>
    <xf numFmtId="14" fontId="45" fillId="26" borderId="30" xfId="46" applyNumberFormat="1" applyFont="1" applyFill="1" applyBorder="1" applyAlignment="1">
      <alignment horizontal="center" vertical="center"/>
    </xf>
    <xf numFmtId="181" fontId="45" fillId="29" borderId="30" xfId="33" applyNumberFormat="1" applyFont="1" applyFill="1" applyBorder="1" applyAlignment="1">
      <alignment horizontal="center" vertical="center"/>
    </xf>
    <xf numFmtId="181" fontId="45" fillId="29" borderId="24" xfId="46" applyNumberFormat="1" applyFont="1" applyFill="1" applyBorder="1" applyAlignment="1">
      <alignment vertical="center"/>
    </xf>
    <xf numFmtId="181" fontId="55" fillId="0" borderId="0" xfId="0" quotePrefix="1" applyNumberFormat="1" applyFont="1">
      <alignment vertical="center"/>
    </xf>
    <xf numFmtId="0" fontId="45" fillId="0" borderId="25" xfId="46" applyFont="1" applyBorder="1" applyAlignment="1">
      <alignment horizontal="center" vertical="center"/>
    </xf>
    <xf numFmtId="0" fontId="45" fillId="26" borderId="0" xfId="46" applyFont="1" applyFill="1" applyBorder="1" applyAlignment="1">
      <alignment horizontal="left" vertical="center"/>
    </xf>
    <xf numFmtId="0" fontId="45" fillId="26" borderId="0" xfId="46" applyFont="1" applyFill="1" applyBorder="1" applyAlignment="1">
      <alignment horizontal="center" vertical="center"/>
    </xf>
    <xf numFmtId="14" fontId="45" fillId="26" borderId="0" xfId="46" applyNumberFormat="1" applyFont="1" applyFill="1" applyBorder="1" applyAlignment="1">
      <alignment horizontal="center" vertical="center"/>
    </xf>
    <xf numFmtId="181" fontId="45" fillId="29" borderId="0" xfId="33" applyNumberFormat="1" applyFont="1" applyFill="1" applyBorder="1" applyAlignment="1">
      <alignment horizontal="center" vertical="center"/>
    </xf>
    <xf numFmtId="181" fontId="45" fillId="0" borderId="26" xfId="46" applyNumberFormat="1" applyFont="1" applyBorder="1" applyAlignment="1">
      <alignment vertical="center"/>
    </xf>
    <xf numFmtId="0" fontId="45" fillId="0" borderId="27" xfId="46" applyFont="1" applyBorder="1" applyAlignment="1">
      <alignment horizontal="center" vertical="center"/>
    </xf>
    <xf numFmtId="0" fontId="45" fillId="0" borderId="31" xfId="46" applyFont="1" applyBorder="1" applyAlignment="1">
      <alignment horizontal="center" vertical="center"/>
    </xf>
    <xf numFmtId="0" fontId="45" fillId="26" borderId="31" xfId="46" applyFont="1" applyFill="1" applyBorder="1" applyAlignment="1">
      <alignment horizontal="left" vertical="center"/>
    </xf>
    <xf numFmtId="0" fontId="45" fillId="26" borderId="31" xfId="46" applyFont="1" applyFill="1" applyBorder="1" applyAlignment="1">
      <alignment horizontal="center" vertical="center"/>
    </xf>
    <xf numFmtId="14" fontId="45" fillId="26" borderId="31" xfId="46" applyNumberFormat="1" applyFont="1" applyFill="1" applyBorder="1" applyAlignment="1">
      <alignment horizontal="center" vertical="center"/>
    </xf>
    <xf numFmtId="181" fontId="45" fillId="29" borderId="31" xfId="33" applyNumberFormat="1" applyFont="1" applyFill="1" applyBorder="1" applyAlignment="1">
      <alignment horizontal="center" vertical="center"/>
    </xf>
    <xf numFmtId="181" fontId="45" fillId="0" borderId="28" xfId="46" applyNumberFormat="1" applyFont="1" applyBorder="1" applyAlignment="1">
      <alignment vertical="center"/>
    </xf>
    <xf numFmtId="14" fontId="45" fillId="0" borderId="0" xfId="46" applyNumberFormat="1" applyFont="1" applyAlignment="1">
      <alignment horizontal="center" vertical="center"/>
    </xf>
    <xf numFmtId="181" fontId="45" fillId="0" borderId="0" xfId="33" applyNumberFormat="1" applyFont="1" applyAlignment="1">
      <alignment horizontal="center" vertical="center"/>
    </xf>
    <xf numFmtId="0" fontId="45" fillId="0" borderId="26" xfId="46" applyFont="1" applyBorder="1" applyAlignment="1">
      <alignment vertical="center"/>
    </xf>
    <xf numFmtId="0" fontId="45" fillId="0" borderId="28" xfId="46" applyFont="1" applyBorder="1" applyAlignment="1">
      <alignment vertical="center"/>
    </xf>
    <xf numFmtId="0" fontId="45" fillId="0" borderId="25" xfId="46" applyFont="1" applyFill="1" applyBorder="1" applyAlignment="1">
      <alignment horizontal="center" vertical="center"/>
    </xf>
    <xf numFmtId="181" fontId="45" fillId="0" borderId="26" xfId="46" applyNumberFormat="1" applyFont="1" applyFill="1" applyBorder="1" applyAlignment="1">
      <alignment vertical="center"/>
    </xf>
    <xf numFmtId="0" fontId="45" fillId="0" borderId="0" xfId="46" applyFont="1" applyFill="1" applyAlignment="1">
      <alignment horizontal="center" vertical="center"/>
    </xf>
    <xf numFmtId="14" fontId="45" fillId="0" borderId="0" xfId="46" applyNumberFormat="1" applyFont="1" applyFill="1" applyBorder="1" applyAlignment="1">
      <alignment horizontal="center" vertical="center"/>
    </xf>
    <xf numFmtId="181" fontId="45" fillId="0" borderId="0" xfId="33" applyNumberFormat="1" applyFont="1" applyFill="1" applyBorder="1" applyAlignment="1">
      <alignment horizontal="center" vertical="center"/>
    </xf>
    <xf numFmtId="0" fontId="45" fillId="0" borderId="0" xfId="46" applyFont="1" applyFill="1" applyBorder="1" applyAlignment="1">
      <alignment vertical="center"/>
    </xf>
    <xf numFmtId="176" fontId="52" fillId="0" borderId="0" xfId="0" applyFont="1" applyFill="1">
      <alignment vertical="center"/>
    </xf>
    <xf numFmtId="0" fontId="45" fillId="0" borderId="0" xfId="46" quotePrefix="1" applyFont="1" applyAlignment="1">
      <alignment horizontal="left" vertical="center"/>
    </xf>
    <xf numFmtId="0" fontId="47" fillId="28" borderId="16" xfId="46" applyFont="1" applyFill="1" applyBorder="1" applyAlignment="1">
      <alignment horizontal="center" vertical="center"/>
    </xf>
    <xf numFmtId="0" fontId="47" fillId="0" borderId="0" xfId="46" applyFont="1" applyFill="1" applyBorder="1" applyAlignment="1">
      <alignment horizontal="center" vertical="center"/>
    </xf>
    <xf numFmtId="0" fontId="47" fillId="0" borderId="0" xfId="46" applyFont="1" applyFill="1" applyBorder="1" applyAlignment="1">
      <alignment horizontal="center" vertical="center" wrapText="1"/>
    </xf>
    <xf numFmtId="0" fontId="45" fillId="26" borderId="40" xfId="46" applyFont="1" applyFill="1" applyBorder="1" applyAlignment="1">
      <alignment horizontal="center" vertical="center"/>
    </xf>
    <xf numFmtId="0" fontId="45" fillId="26" borderId="41" xfId="46" applyFont="1" applyFill="1" applyBorder="1" applyAlignment="1">
      <alignment horizontal="center" vertical="center"/>
    </xf>
    <xf numFmtId="0" fontId="45" fillId="26" borderId="34" xfId="46" applyFont="1" applyFill="1" applyBorder="1" applyAlignment="1">
      <alignment horizontal="center" vertical="center"/>
    </xf>
    <xf numFmtId="14" fontId="45" fillId="26" borderId="34" xfId="46" applyNumberFormat="1" applyFont="1" applyFill="1" applyBorder="1" applyAlignment="1">
      <alignment horizontal="center" vertical="center"/>
    </xf>
    <xf numFmtId="14" fontId="45" fillId="26" borderId="35" xfId="46" applyNumberFormat="1" applyFont="1" applyFill="1" applyBorder="1" applyAlignment="1">
      <alignment horizontal="center" vertical="center"/>
    </xf>
    <xf numFmtId="0" fontId="45" fillId="26" borderId="32" xfId="46" applyFont="1" applyFill="1" applyBorder="1" applyAlignment="1">
      <alignment horizontal="center" vertical="center"/>
    </xf>
    <xf numFmtId="0" fontId="45" fillId="26" borderId="10" xfId="46" applyFont="1" applyFill="1" applyBorder="1" applyAlignment="1">
      <alignment horizontal="center" vertical="center"/>
    </xf>
    <xf numFmtId="0" fontId="45" fillId="26" borderId="33" xfId="46" applyFont="1" applyFill="1" applyBorder="1" applyAlignment="1">
      <alignment horizontal="center" vertical="center"/>
    </xf>
    <xf numFmtId="0" fontId="45" fillId="26" borderId="36" xfId="46" applyFont="1" applyFill="1" applyBorder="1" applyAlignment="1">
      <alignment horizontal="center" vertical="center"/>
    </xf>
    <xf numFmtId="0" fontId="45" fillId="26" borderId="37" xfId="46" applyFont="1" applyFill="1" applyBorder="1" applyAlignment="1">
      <alignment horizontal="center" vertical="center"/>
    </xf>
    <xf numFmtId="0" fontId="45" fillId="26" borderId="38" xfId="46" applyFont="1" applyFill="1" applyBorder="1" applyAlignment="1">
      <alignment horizontal="center" vertical="center"/>
    </xf>
    <xf numFmtId="0" fontId="45" fillId="0" borderId="0" xfId="46" applyFont="1" applyAlignment="1">
      <alignment vertical="center"/>
    </xf>
    <xf numFmtId="176" fontId="65" fillId="0" borderId="19" xfId="0" applyFont="1" applyBorder="1" applyAlignment="1">
      <alignment horizontal="left" vertical="center" readingOrder="1"/>
    </xf>
    <xf numFmtId="176" fontId="50" fillId="0" borderId="19" xfId="0" applyFont="1" applyBorder="1" applyAlignment="1">
      <alignment horizontal="left" vertical="center" readingOrder="1"/>
    </xf>
    <xf numFmtId="176" fontId="60" fillId="25" borderId="12" xfId="0" applyFont="1" applyFill="1" applyBorder="1" applyAlignment="1">
      <alignment horizontal="center" vertical="center" wrapText="1"/>
    </xf>
    <xf numFmtId="176" fontId="54" fillId="29" borderId="0" xfId="0" applyFont="1" applyFill="1" applyBorder="1" applyAlignment="1">
      <alignment horizontal="center" vertical="center" wrapText="1"/>
    </xf>
    <xf numFmtId="14" fontId="54" fillId="29" borderId="0" xfId="0" applyNumberFormat="1" applyFont="1" applyFill="1" applyBorder="1" applyAlignment="1">
      <alignment horizontal="center" vertical="center" wrapText="1"/>
    </xf>
    <xf numFmtId="41" fontId="54" fillId="26" borderId="0" xfId="33" applyFont="1" applyFill="1" applyBorder="1" applyAlignment="1">
      <alignment vertical="center" wrapText="1"/>
    </xf>
    <xf numFmtId="177" fontId="54" fillId="29" borderId="0" xfId="29" applyNumberFormat="1" applyFont="1" applyFill="1" applyBorder="1" applyAlignment="1">
      <alignment vertical="center" wrapText="1"/>
    </xf>
    <xf numFmtId="0" fontId="45" fillId="29" borderId="0" xfId="46" applyFont="1" applyFill="1" applyAlignment="1">
      <alignment horizontal="center" vertical="center"/>
    </xf>
    <xf numFmtId="176" fontId="54" fillId="0" borderId="13" xfId="0" applyFont="1" applyFill="1" applyBorder="1" applyAlignment="1">
      <alignment horizontal="justify" vertical="center" wrapText="1"/>
    </xf>
    <xf numFmtId="176" fontId="54" fillId="0" borderId="13" xfId="0" applyFont="1" applyFill="1" applyBorder="1" applyAlignment="1">
      <alignment horizontal="center" vertical="center" wrapText="1"/>
    </xf>
    <xf numFmtId="41" fontId="54" fillId="0" borderId="13" xfId="33" applyFont="1" applyFill="1" applyBorder="1" applyAlignment="1">
      <alignment vertical="center" wrapText="1"/>
    </xf>
    <xf numFmtId="176" fontId="54" fillId="0" borderId="13" xfId="0" applyFont="1" applyFill="1" applyBorder="1" applyAlignment="1">
      <alignment vertical="center" wrapText="1"/>
    </xf>
    <xf numFmtId="184" fontId="60" fillId="29" borderId="11" xfId="29" applyNumberFormat="1" applyFont="1" applyFill="1" applyBorder="1" applyAlignment="1">
      <alignment vertical="center" wrapText="1"/>
    </xf>
    <xf numFmtId="41" fontId="45" fillId="0" borderId="0" xfId="33" applyFont="1" applyAlignment="1">
      <alignment horizontal="center" vertical="center"/>
    </xf>
    <xf numFmtId="0" fontId="45" fillId="0" borderId="20" xfId="46" applyFont="1" applyFill="1" applyBorder="1" applyAlignment="1">
      <alignment horizontal="center" vertical="center"/>
    </xf>
    <xf numFmtId="0" fontId="47" fillId="0" borderId="19" xfId="46" applyFont="1" applyBorder="1" applyAlignment="1">
      <alignment horizontal="left" vertical="center"/>
    </xf>
    <xf numFmtId="0" fontId="45" fillId="0" borderId="21" xfId="46" applyFont="1" applyBorder="1" applyAlignment="1">
      <alignment horizontal="left" vertical="center"/>
    </xf>
    <xf numFmtId="0" fontId="47" fillId="28" borderId="11" xfId="46" applyFont="1" applyFill="1" applyBorder="1" applyAlignment="1">
      <alignment horizontal="center" vertical="center"/>
    </xf>
    <xf numFmtId="0" fontId="47" fillId="28" borderId="11" xfId="46" applyFont="1" applyFill="1" applyBorder="1" applyAlignment="1">
      <alignment horizontal="center" vertical="center" wrapText="1"/>
    </xf>
    <xf numFmtId="41" fontId="45" fillId="26" borderId="0" xfId="33" applyFont="1" applyFill="1" applyBorder="1" applyAlignment="1">
      <alignment horizontal="center" vertical="center"/>
    </xf>
    <xf numFmtId="181" fontId="45" fillId="26" borderId="0" xfId="46" applyNumberFormat="1" applyFont="1" applyFill="1" applyBorder="1" applyAlignment="1">
      <alignment horizontal="center" vertical="center"/>
    </xf>
    <xf numFmtId="0" fontId="45" fillId="26" borderId="13" xfId="46" applyFont="1" applyFill="1" applyBorder="1" applyAlignment="1">
      <alignment horizontal="center" vertical="center"/>
    </xf>
    <xf numFmtId="41" fontId="45" fillId="26" borderId="13" xfId="33" applyFont="1" applyFill="1" applyBorder="1" applyAlignment="1">
      <alignment horizontal="center" vertical="center"/>
    </xf>
    <xf numFmtId="14" fontId="45" fillId="26" borderId="13" xfId="46" applyNumberFormat="1" applyFont="1" applyFill="1" applyBorder="1" applyAlignment="1">
      <alignment horizontal="center" vertical="center"/>
    </xf>
    <xf numFmtId="41" fontId="45" fillId="0" borderId="0" xfId="33" applyFont="1" applyBorder="1" applyAlignment="1">
      <alignment horizontal="center" vertical="center"/>
    </xf>
    <xf numFmtId="14" fontId="45" fillId="0" borderId="0" xfId="46" applyNumberFormat="1" applyFont="1" applyBorder="1" applyAlignment="1">
      <alignment horizontal="center" vertical="center"/>
    </xf>
    <xf numFmtId="14" fontId="45" fillId="29" borderId="0" xfId="47" applyNumberFormat="1" applyFont="1" applyFill="1" applyAlignment="1">
      <alignment horizontal="center" vertical="center"/>
    </xf>
    <xf numFmtId="0" fontId="47" fillId="0" borderId="19" xfId="46" quotePrefix="1" applyFont="1" applyFill="1" applyBorder="1" applyAlignment="1">
      <alignment horizontal="left" vertical="center"/>
    </xf>
    <xf numFmtId="0" fontId="45" fillId="0" borderId="13" xfId="46" applyFont="1" applyFill="1" applyBorder="1" applyAlignment="1">
      <alignment horizontal="left" vertical="center"/>
    </xf>
    <xf numFmtId="0" fontId="45" fillId="0" borderId="22" xfId="46" applyFont="1" applyFill="1" applyBorder="1" applyAlignment="1">
      <alignment horizontal="center" vertical="center"/>
    </xf>
    <xf numFmtId="184" fontId="54" fillId="26" borderId="0" xfId="29" applyNumberFormat="1" applyFont="1" applyFill="1" applyBorder="1" applyAlignment="1">
      <alignment vertical="center" wrapText="1"/>
    </xf>
    <xf numFmtId="184" fontId="54" fillId="0" borderId="13" xfId="29" applyNumberFormat="1" applyFont="1" applyFill="1" applyBorder="1" applyAlignment="1">
      <alignment horizontal="justify" vertical="center" wrapText="1"/>
    </xf>
    <xf numFmtId="176" fontId="60" fillId="0" borderId="11" xfId="0" applyFont="1" applyFill="1" applyBorder="1" applyAlignment="1">
      <alignment horizontal="center" vertical="center" wrapText="1"/>
    </xf>
    <xf numFmtId="176" fontId="60" fillId="0" borderId="11" xfId="0" applyFont="1" applyFill="1" applyBorder="1" applyAlignment="1">
      <alignment horizontal="justify" vertical="center" wrapText="1"/>
    </xf>
    <xf numFmtId="176" fontId="53" fillId="0" borderId="0" xfId="0" applyFont="1" applyAlignment="1">
      <alignment vertical="center"/>
    </xf>
    <xf numFmtId="176" fontId="53" fillId="0" borderId="19" xfId="0" applyFont="1" applyBorder="1" applyAlignment="1">
      <alignment vertical="center"/>
    </xf>
    <xf numFmtId="176" fontId="68" fillId="0" borderId="19" xfId="0" applyFont="1" applyBorder="1" applyAlignment="1">
      <alignment horizontal="left" vertical="center" indent="1"/>
    </xf>
    <xf numFmtId="176" fontId="69" fillId="0" borderId="0" xfId="0" applyFont="1" applyAlignment="1">
      <alignment vertical="center"/>
    </xf>
    <xf numFmtId="176" fontId="70" fillId="0" borderId="0" xfId="0" applyFont="1">
      <alignment vertical="center"/>
    </xf>
    <xf numFmtId="176" fontId="53" fillId="0" borderId="0" xfId="0" applyFont="1" applyFill="1" applyBorder="1" applyAlignment="1">
      <alignment horizontal="center" vertical="center" wrapText="1"/>
    </xf>
    <xf numFmtId="176" fontId="45" fillId="26" borderId="0" xfId="52" applyFont="1" applyFill="1" applyBorder="1" applyAlignment="1">
      <alignment horizontal="right" vertical="center" wrapText="1"/>
    </xf>
    <xf numFmtId="41" fontId="45" fillId="26" borderId="0" xfId="33" applyFont="1" applyFill="1" applyBorder="1" applyAlignment="1">
      <alignment horizontal="right" vertical="center" wrapText="1"/>
    </xf>
    <xf numFmtId="176" fontId="45" fillId="29" borderId="0" xfId="52" applyFont="1" applyFill="1" applyBorder="1" applyAlignment="1">
      <alignment horizontal="right" vertical="center" wrapText="1"/>
    </xf>
    <xf numFmtId="176" fontId="47" fillId="29" borderId="11" xfId="52" applyFont="1" applyFill="1" applyBorder="1" applyAlignment="1">
      <alignment horizontal="right" vertical="center" wrapText="1"/>
    </xf>
    <xf numFmtId="176" fontId="64" fillId="0" borderId="0" xfId="0" applyFont="1">
      <alignment vertical="center"/>
    </xf>
    <xf numFmtId="176" fontId="64" fillId="0" borderId="18" xfId="0" applyFont="1" applyFill="1" applyBorder="1">
      <alignment vertical="center"/>
    </xf>
    <xf numFmtId="176" fontId="64" fillId="0" borderId="20" xfId="0" applyFont="1" applyFill="1" applyBorder="1">
      <alignment vertical="center"/>
    </xf>
    <xf numFmtId="176" fontId="64" fillId="0" borderId="22" xfId="0" applyFont="1" applyFill="1" applyBorder="1">
      <alignment vertical="center"/>
    </xf>
    <xf numFmtId="176" fontId="64" fillId="0" borderId="0" xfId="0" applyFont="1" applyFill="1" applyBorder="1">
      <alignment vertical="center"/>
    </xf>
    <xf numFmtId="176" fontId="69" fillId="0" borderId="0" xfId="0" applyFont="1" applyFill="1" applyAlignment="1">
      <alignment vertical="center"/>
    </xf>
    <xf numFmtId="176" fontId="53" fillId="0" borderId="21" xfId="0" applyFont="1" applyBorder="1" applyAlignment="1">
      <alignment vertical="center"/>
    </xf>
    <xf numFmtId="176" fontId="47" fillId="0" borderId="0" xfId="0" applyFont="1" applyFill="1" applyBorder="1" applyAlignment="1">
      <alignment horizontal="center" vertical="center" wrapText="1"/>
    </xf>
    <xf numFmtId="176" fontId="53" fillId="26" borderId="0" xfId="0" applyFont="1" applyFill="1" applyAlignment="1">
      <alignment vertical="center"/>
    </xf>
    <xf numFmtId="41" fontId="47" fillId="25" borderId="11" xfId="33" applyFont="1" applyFill="1" applyBorder="1" applyAlignment="1">
      <alignment horizontal="right" vertical="center" wrapText="1"/>
    </xf>
    <xf numFmtId="176" fontId="47" fillId="0" borderId="11" xfId="0" applyFont="1" applyFill="1" applyBorder="1" applyAlignment="1">
      <alignment horizontal="center" vertical="center" wrapText="1"/>
    </xf>
    <xf numFmtId="176" fontId="50" fillId="0" borderId="11" xfId="0" applyFont="1" applyFill="1" applyBorder="1" applyAlignment="1">
      <alignment horizontal="center" vertical="center" wrapText="1"/>
    </xf>
    <xf numFmtId="180" fontId="45" fillId="0" borderId="0" xfId="0" applyNumberFormat="1" applyFont="1" applyBorder="1">
      <alignment vertical="center"/>
    </xf>
    <xf numFmtId="176" fontId="0" fillId="0" borderId="0" xfId="0" applyBorder="1">
      <alignment vertical="center"/>
    </xf>
    <xf numFmtId="0" fontId="45" fillId="0" borderId="21" xfId="46" applyFont="1" applyFill="1" applyBorder="1" applyAlignment="1">
      <alignment horizontal="left" vertical="center"/>
    </xf>
    <xf numFmtId="176" fontId="0" fillId="0" borderId="0" xfId="0" applyFont="1">
      <alignment vertical="center"/>
    </xf>
    <xf numFmtId="176" fontId="60" fillId="0" borderId="11" xfId="0" applyFont="1" applyFill="1" applyBorder="1" applyAlignment="1">
      <alignment horizontal="center" vertical="center"/>
    </xf>
    <xf numFmtId="176" fontId="60" fillId="0" borderId="11" xfId="0" applyFont="1" applyFill="1" applyBorder="1">
      <alignment vertical="center"/>
    </xf>
    <xf numFmtId="181" fontId="60" fillId="0" borderId="11" xfId="33" applyNumberFormat="1" applyFont="1" applyFill="1" applyBorder="1">
      <alignment vertical="center"/>
    </xf>
    <xf numFmtId="176" fontId="45" fillId="25" borderId="11" xfId="0" applyFont="1" applyFill="1" applyBorder="1" applyAlignment="1">
      <alignment horizontal="center" vertical="center" wrapText="1"/>
    </xf>
    <xf numFmtId="176" fontId="47" fillId="0" borderId="10" xfId="0" applyFont="1" applyFill="1" applyBorder="1" applyAlignment="1">
      <alignment horizontal="center" vertical="center"/>
    </xf>
    <xf numFmtId="41" fontId="54" fillId="29" borderId="0" xfId="33" applyFont="1" applyFill="1" applyBorder="1" applyAlignment="1">
      <alignment vertical="center" wrapText="1"/>
    </xf>
    <xf numFmtId="41" fontId="54" fillId="0" borderId="13" xfId="33" applyFont="1" applyFill="1" applyBorder="1" applyAlignment="1">
      <alignment horizontal="justify" vertical="center" wrapText="1"/>
    </xf>
    <xf numFmtId="41" fontId="60" fillId="29" borderId="11" xfId="33" applyFont="1" applyFill="1" applyBorder="1" applyAlignment="1">
      <alignment vertical="center" wrapText="1"/>
    </xf>
    <xf numFmtId="177" fontId="54" fillId="26" borderId="12" xfId="29" applyFont="1" applyFill="1" applyBorder="1" applyAlignment="1">
      <alignment horizontal="center" vertical="center"/>
    </xf>
    <xf numFmtId="41" fontId="0" fillId="0" borderId="0" xfId="33" applyFont="1">
      <alignment vertical="center"/>
    </xf>
    <xf numFmtId="176" fontId="0" fillId="0" borderId="12" xfId="0" applyBorder="1">
      <alignment vertical="center"/>
    </xf>
    <xf numFmtId="176" fontId="0" fillId="0" borderId="18" xfId="0" applyBorder="1">
      <alignment vertical="center"/>
    </xf>
    <xf numFmtId="176" fontId="0" fillId="0" borderId="20" xfId="0" applyBorder="1">
      <alignment vertical="center"/>
    </xf>
    <xf numFmtId="176" fontId="0" fillId="0" borderId="13" xfId="0" applyBorder="1">
      <alignment vertical="center"/>
    </xf>
    <xf numFmtId="176" fontId="0" fillId="0" borderId="22" xfId="0" applyBorder="1">
      <alignment vertical="center"/>
    </xf>
    <xf numFmtId="176" fontId="45" fillId="0" borderId="21" xfId="0" applyFont="1" applyFill="1" applyBorder="1">
      <alignment vertical="center"/>
    </xf>
    <xf numFmtId="177" fontId="54" fillId="0" borderId="0" xfId="29" applyFont="1" applyFill="1" applyBorder="1" applyAlignment="1">
      <alignment horizontal="center" vertical="center"/>
    </xf>
    <xf numFmtId="176" fontId="54" fillId="29" borderId="12" xfId="47" applyFont="1" applyFill="1" applyBorder="1" applyAlignment="1">
      <alignment horizontal="center" vertical="center" wrapText="1"/>
    </xf>
    <xf numFmtId="177" fontId="54" fillId="0" borderId="13" xfId="29" applyFont="1" applyFill="1" applyBorder="1" applyAlignment="1">
      <alignment horizontal="center" vertical="center"/>
    </xf>
    <xf numFmtId="176" fontId="54" fillId="29" borderId="13" xfId="47" applyFont="1" applyFill="1" applyBorder="1" applyAlignment="1">
      <alignment horizontal="center" vertical="center" wrapText="1"/>
    </xf>
    <xf numFmtId="177" fontId="54" fillId="26" borderId="13" xfId="29" applyFont="1" applyFill="1" applyBorder="1" applyAlignment="1">
      <alignment horizontal="center" vertical="center"/>
    </xf>
    <xf numFmtId="176" fontId="0" fillId="0" borderId="0" xfId="0" applyAlignment="1">
      <alignment horizontal="left" vertical="center"/>
    </xf>
    <xf numFmtId="176" fontId="44" fillId="0" borderId="0" xfId="431" applyAlignment="1">
      <alignment horizontal="left" vertical="center"/>
    </xf>
    <xf numFmtId="177" fontId="54" fillId="29" borderId="0" xfId="29" applyFont="1" applyFill="1" applyBorder="1" applyAlignment="1">
      <alignment vertical="center" wrapText="1"/>
    </xf>
    <xf numFmtId="176" fontId="47" fillId="25" borderId="11" xfId="0" applyFont="1" applyFill="1" applyBorder="1" applyAlignment="1">
      <alignment horizontal="center" vertical="center"/>
    </xf>
    <xf numFmtId="176" fontId="60" fillId="25" borderId="11" xfId="0" applyFont="1" applyFill="1" applyBorder="1" applyAlignment="1">
      <alignment horizontal="center" vertical="center" wrapText="1"/>
    </xf>
  </cellXfs>
  <cellStyles count="432">
    <cellStyle name="20% - 강조색1" xfId="1" builtinId="30" customBuiltin="1"/>
    <cellStyle name="20% - 강조색1 2" xfId="62"/>
    <cellStyle name="20% - 강조색2" xfId="2" builtinId="34" customBuiltin="1"/>
    <cellStyle name="20% - 강조색2 2" xfId="63"/>
    <cellStyle name="20% - 강조색3" xfId="3" builtinId="38" customBuiltin="1"/>
    <cellStyle name="20% - 강조색3 2" xfId="64"/>
    <cellStyle name="20% - 강조색4" xfId="4" builtinId="42" customBuiltin="1"/>
    <cellStyle name="20% - 강조색4 2" xfId="65"/>
    <cellStyle name="20% - 강조색5" xfId="5" builtinId="46" customBuiltin="1"/>
    <cellStyle name="20% - 강조색5 2" xfId="66"/>
    <cellStyle name="20% - 강조색6" xfId="6" builtinId="50" customBuiltin="1"/>
    <cellStyle name="20% - 강조색6 2" xfId="67"/>
    <cellStyle name="40% - 강조색1" xfId="7" builtinId="31" customBuiltin="1"/>
    <cellStyle name="40% - 강조색1 2" xfId="68"/>
    <cellStyle name="40% - 강조색2" xfId="8" builtinId="35" customBuiltin="1"/>
    <cellStyle name="40% - 강조색2 2" xfId="69"/>
    <cellStyle name="40% - 강조색3" xfId="9" builtinId="39" customBuiltin="1"/>
    <cellStyle name="40% - 강조색3 2" xfId="70"/>
    <cellStyle name="40% - 강조색4" xfId="10" builtinId="43" customBuiltin="1"/>
    <cellStyle name="40% - 강조색4 2" xfId="71"/>
    <cellStyle name="40% - 강조색5" xfId="11" builtinId="47" customBuiltin="1"/>
    <cellStyle name="40% - 강조색5 2" xfId="72"/>
    <cellStyle name="40% - 강조색6" xfId="12" builtinId="51" customBuiltin="1"/>
    <cellStyle name="40% - 강조색6 2" xfId="73"/>
    <cellStyle name="60% - 강조색1" xfId="13" builtinId="32" customBuiltin="1"/>
    <cellStyle name="60% - 강조색1 2" xfId="74"/>
    <cellStyle name="60% - 강조색2" xfId="14" builtinId="36" customBuiltin="1"/>
    <cellStyle name="60% - 강조색2 2" xfId="75"/>
    <cellStyle name="60% - 강조색3" xfId="15" builtinId="40" customBuiltin="1"/>
    <cellStyle name="60% - 강조색3 2" xfId="76"/>
    <cellStyle name="60% - 강조색4" xfId="16" builtinId="44" customBuiltin="1"/>
    <cellStyle name="60% - 강조색4 2" xfId="77"/>
    <cellStyle name="60% - 강조색5" xfId="17" builtinId="48" customBuiltin="1"/>
    <cellStyle name="60% - 강조색5 2" xfId="78"/>
    <cellStyle name="60% - 강조색6" xfId="18" builtinId="52" customBuiltin="1"/>
    <cellStyle name="60% - 강조색6 2" xfId="79"/>
    <cellStyle name="Blue" xfId="47"/>
    <cellStyle name="Comma 65" xfId="80"/>
    <cellStyle name="Comma 65 2" xfId="118"/>
    <cellStyle name="Comma 65 2 2" xfId="158"/>
    <cellStyle name="Comma 65 2 2 2" xfId="216"/>
    <cellStyle name="Comma 65 2 2 2 2" xfId="369"/>
    <cellStyle name="Comma 65 2 2 3" xfId="427"/>
    <cellStyle name="Comma 65 2 2 4" xfId="311"/>
    <cellStyle name="Comma 65 2 2 5" xfId="274"/>
    <cellStyle name="Comma 65 2 3" xfId="134"/>
    <cellStyle name="Comma 65 2 3 2" xfId="192"/>
    <cellStyle name="Comma 65 2 3 2 2" xfId="403"/>
    <cellStyle name="Comma 65 2 3 3" xfId="345"/>
    <cellStyle name="Comma 65 2 3 4" xfId="250"/>
    <cellStyle name="Comma 65 2 4" xfId="177"/>
    <cellStyle name="Comma 65 2 4 2" xfId="330"/>
    <cellStyle name="Comma 65 2 5" xfId="388"/>
    <cellStyle name="Comma 65 2 6" xfId="287"/>
    <cellStyle name="Comma 65 2 7" xfId="235"/>
    <cellStyle name="Comma 65 3" xfId="112"/>
    <cellStyle name="Comma 65 3 2" xfId="152"/>
    <cellStyle name="Comma 65 3 2 2" xfId="210"/>
    <cellStyle name="Comma 65 3 2 2 2" xfId="363"/>
    <cellStyle name="Comma 65 3 2 3" xfId="421"/>
    <cellStyle name="Comma 65 3 2 4" xfId="305"/>
    <cellStyle name="Comma 65 3 2 5" xfId="268"/>
    <cellStyle name="Comma 65 3 3" xfId="140"/>
    <cellStyle name="Comma 65 3 3 2" xfId="198"/>
    <cellStyle name="Comma 65 3 3 2 2" xfId="409"/>
    <cellStyle name="Comma 65 3 3 3" xfId="351"/>
    <cellStyle name="Comma 65 3 3 4" xfId="256"/>
    <cellStyle name="Comma 65 3 4" xfId="171"/>
    <cellStyle name="Comma 65 3 4 2" xfId="324"/>
    <cellStyle name="Comma 65 3 5" xfId="382"/>
    <cellStyle name="Comma 65 3 6" xfId="293"/>
    <cellStyle name="Comma 65 3 7" xfId="229"/>
    <cellStyle name="Comma 65 4" xfId="146"/>
    <cellStyle name="Comma 65 4 2" xfId="204"/>
    <cellStyle name="Comma 65 4 2 2" xfId="357"/>
    <cellStyle name="Comma 65 4 3" xfId="415"/>
    <cellStyle name="Comma 65 4 4" xfId="299"/>
    <cellStyle name="Comma 65 4 5" xfId="262"/>
    <cellStyle name="Comma 65 5" xfId="128"/>
    <cellStyle name="Comma 65 5 2" xfId="186"/>
    <cellStyle name="Comma 65 5 2 2" xfId="397"/>
    <cellStyle name="Comma 65 5 3" xfId="339"/>
    <cellStyle name="Comma 65 5 4" xfId="244"/>
    <cellStyle name="Comma 65 6" xfId="165"/>
    <cellStyle name="Comma 65 6 2" xfId="318"/>
    <cellStyle name="Comma 65 7" xfId="376"/>
    <cellStyle name="Comma 65 8" xfId="281"/>
    <cellStyle name="Comma 65 9" xfId="223"/>
    <cellStyle name="Date" xfId="48"/>
    <cellStyle name="Input" xfId="49"/>
    <cellStyle name="m" xfId="50"/>
    <cellStyle name="multiple" xfId="51"/>
    <cellStyle name="Normal" xfId="52"/>
    <cellStyle name="Normal 94" xfId="81"/>
    <cellStyle name="Normal 94 2" xfId="119"/>
    <cellStyle name="Normal 94 2 2" xfId="159"/>
    <cellStyle name="Normal 94 2 2 2" xfId="217"/>
    <cellStyle name="Normal 94 2 2 2 2" xfId="370"/>
    <cellStyle name="Normal 94 2 2 3" xfId="428"/>
    <cellStyle name="Normal 94 2 2 4" xfId="312"/>
    <cellStyle name="Normal 94 2 2 5" xfId="275"/>
    <cellStyle name="Normal 94 2 3" xfId="135"/>
    <cellStyle name="Normal 94 2 3 2" xfId="193"/>
    <cellStyle name="Normal 94 2 3 2 2" xfId="404"/>
    <cellStyle name="Normal 94 2 3 3" xfId="346"/>
    <cellStyle name="Normal 94 2 3 4" xfId="251"/>
    <cellStyle name="Normal 94 2 4" xfId="178"/>
    <cellStyle name="Normal 94 2 4 2" xfId="331"/>
    <cellStyle name="Normal 94 2 5" xfId="389"/>
    <cellStyle name="Normal 94 2 6" xfId="288"/>
    <cellStyle name="Normal 94 2 7" xfId="236"/>
    <cellStyle name="Normal 94 3" xfId="113"/>
    <cellStyle name="Normal 94 3 2" xfId="153"/>
    <cellStyle name="Normal 94 3 2 2" xfId="211"/>
    <cellStyle name="Normal 94 3 2 2 2" xfId="364"/>
    <cellStyle name="Normal 94 3 2 3" xfId="422"/>
    <cellStyle name="Normal 94 3 2 4" xfId="306"/>
    <cellStyle name="Normal 94 3 2 5" xfId="269"/>
    <cellStyle name="Normal 94 3 3" xfId="141"/>
    <cellStyle name="Normal 94 3 3 2" xfId="199"/>
    <cellStyle name="Normal 94 3 3 2 2" xfId="410"/>
    <cellStyle name="Normal 94 3 3 3" xfId="352"/>
    <cellStyle name="Normal 94 3 3 4" xfId="257"/>
    <cellStyle name="Normal 94 3 4" xfId="172"/>
    <cellStyle name="Normal 94 3 4 2" xfId="325"/>
    <cellStyle name="Normal 94 3 5" xfId="383"/>
    <cellStyle name="Normal 94 3 6" xfId="294"/>
    <cellStyle name="Normal 94 3 7" xfId="230"/>
    <cellStyle name="Normal 94 4" xfId="147"/>
    <cellStyle name="Normal 94 4 2" xfId="205"/>
    <cellStyle name="Normal 94 4 2 2" xfId="358"/>
    <cellStyle name="Normal 94 4 3" xfId="416"/>
    <cellStyle name="Normal 94 4 4" xfId="300"/>
    <cellStyle name="Normal 94 4 5" xfId="263"/>
    <cellStyle name="Normal 94 5" xfId="129"/>
    <cellStyle name="Normal 94 5 2" xfId="187"/>
    <cellStyle name="Normal 94 5 2 2" xfId="398"/>
    <cellStyle name="Normal 94 5 3" xfId="340"/>
    <cellStyle name="Normal 94 5 4" xfId="245"/>
    <cellStyle name="Normal 94 6" xfId="166"/>
    <cellStyle name="Normal 94 6 2" xfId="319"/>
    <cellStyle name="Normal 94 7" xfId="377"/>
    <cellStyle name="Normal 94 8" xfId="282"/>
    <cellStyle name="Normal 94 9" xfId="224"/>
    <cellStyle name="p" xfId="53"/>
    <cellStyle name="red" xfId="54"/>
    <cellStyle name="Underline" xfId="55"/>
    <cellStyle name="강조색1" xfId="19" builtinId="29" customBuiltin="1"/>
    <cellStyle name="강조색1 2" xfId="82"/>
    <cellStyle name="강조색2" xfId="20" builtinId="33" customBuiltin="1"/>
    <cellStyle name="강조색2 2" xfId="83"/>
    <cellStyle name="강조색3" xfId="21" builtinId="37" customBuiltin="1"/>
    <cellStyle name="강조색3 2" xfId="84"/>
    <cellStyle name="강조색4" xfId="22" builtinId="41" customBuiltin="1"/>
    <cellStyle name="강조색4 2" xfId="85"/>
    <cellStyle name="강조색5" xfId="23" builtinId="45" customBuiltin="1"/>
    <cellStyle name="강조색5 2" xfId="86"/>
    <cellStyle name="강조색6" xfId="24" builtinId="49" customBuiltin="1"/>
    <cellStyle name="강조색6 2" xfId="87"/>
    <cellStyle name="경고문" xfId="25" builtinId="11" customBuiltin="1"/>
    <cellStyle name="경고문 2" xfId="88"/>
    <cellStyle name="계산" xfId="26" builtinId="22" customBuiltin="1"/>
    <cellStyle name="계산 2" xfId="89"/>
    <cellStyle name="나쁨" xfId="27" builtinId="27" customBuiltin="1"/>
    <cellStyle name="나쁨 2" xfId="90"/>
    <cellStyle name="나쁨 3" xfId="91"/>
    <cellStyle name="메모" xfId="28" builtinId="10" customBuiltin="1"/>
    <cellStyle name="메모 2" xfId="92"/>
    <cellStyle name="백분율" xfId="29" builtinId="5"/>
    <cellStyle name="백분율 2" xfId="59"/>
    <cellStyle name="백분율 2 2" xfId="117"/>
    <cellStyle name="백분율 2 2 2" xfId="157"/>
    <cellStyle name="백분율 2 2 2 2" xfId="215"/>
    <cellStyle name="백분율 2 2 2 2 2" xfId="368"/>
    <cellStyle name="백분율 2 2 2 3" xfId="426"/>
    <cellStyle name="백분율 2 2 2 4" xfId="310"/>
    <cellStyle name="백분율 2 2 2 5" xfId="273"/>
    <cellStyle name="백분율 2 2 3" xfId="133"/>
    <cellStyle name="백분율 2 2 3 2" xfId="191"/>
    <cellStyle name="백분율 2 2 3 2 2" xfId="402"/>
    <cellStyle name="백분율 2 2 3 3" xfId="344"/>
    <cellStyle name="백분율 2 2 3 4" xfId="249"/>
    <cellStyle name="백분율 2 2 4" xfId="176"/>
    <cellStyle name="백분율 2 2 4 2" xfId="329"/>
    <cellStyle name="백분율 2 2 5" xfId="387"/>
    <cellStyle name="백분율 2 2 6" xfId="286"/>
    <cellStyle name="백분율 2 2 7" xfId="234"/>
    <cellStyle name="백분율 2 3" xfId="111"/>
    <cellStyle name="백분율 2 3 2" xfId="151"/>
    <cellStyle name="백분율 2 3 2 2" xfId="209"/>
    <cellStyle name="백분율 2 3 2 2 2" xfId="362"/>
    <cellStyle name="백분율 2 3 2 3" xfId="420"/>
    <cellStyle name="백분율 2 3 2 4" xfId="304"/>
    <cellStyle name="백분율 2 3 2 5" xfId="267"/>
    <cellStyle name="백분율 2 3 3" xfId="139"/>
    <cellStyle name="백분율 2 3 3 2" xfId="197"/>
    <cellStyle name="백분율 2 3 3 2 2" xfId="408"/>
    <cellStyle name="백분율 2 3 3 3" xfId="350"/>
    <cellStyle name="백분율 2 3 3 4" xfId="255"/>
    <cellStyle name="백분율 2 3 4" xfId="170"/>
    <cellStyle name="백분율 2 3 4 2" xfId="323"/>
    <cellStyle name="백분율 2 3 5" xfId="381"/>
    <cellStyle name="백분율 2 3 6" xfId="292"/>
    <cellStyle name="백분율 2 3 7" xfId="228"/>
    <cellStyle name="백분율 2 4" xfId="123"/>
    <cellStyle name="백분율 2 4 2" xfId="145"/>
    <cellStyle name="백분율 2 4 2 2" xfId="203"/>
    <cellStyle name="백분율 2 4 2 2 2" xfId="414"/>
    <cellStyle name="백분율 2 4 2 3" xfId="356"/>
    <cellStyle name="백분율 2 4 2 4" xfId="261"/>
    <cellStyle name="백분율 2 4 3" xfId="181"/>
    <cellStyle name="백분율 2 4 3 2" xfId="334"/>
    <cellStyle name="백분율 2 4 4" xfId="392"/>
    <cellStyle name="백분율 2 4 5" xfId="298"/>
    <cellStyle name="백분율 2 4 6" xfId="239"/>
    <cellStyle name="백분율 2 5" xfId="127"/>
    <cellStyle name="백분율 2 5 2" xfId="185"/>
    <cellStyle name="백분율 2 5 2 2" xfId="396"/>
    <cellStyle name="백분율 2 5 3" xfId="338"/>
    <cellStyle name="백분율 2 5 4" xfId="243"/>
    <cellStyle name="백분율 2 6" xfId="164"/>
    <cellStyle name="백분율 2 6 2" xfId="317"/>
    <cellStyle name="백분율 2 7" xfId="375"/>
    <cellStyle name="백분율 2 8" xfId="280"/>
    <cellStyle name="백분율 2 9" xfId="222"/>
    <cellStyle name="보통" xfId="30" builtinId="28" customBuiltin="1"/>
    <cellStyle name="보통 2" xfId="93"/>
    <cellStyle name="常规_2009外资企业类附件1：报表" xfId="94"/>
    <cellStyle name="설명 텍스트" xfId="31" builtinId="53" customBuiltin="1"/>
    <cellStyle name="설명 텍스트 2" xfId="95"/>
    <cellStyle name="셀 확인" xfId="32" builtinId="23" customBuiltin="1"/>
    <cellStyle name="셀 확인 2" xfId="96"/>
    <cellStyle name="쉼표 [0]" xfId="33" builtinId="6"/>
    <cellStyle name="쉼표 [0] 2" xfId="97"/>
    <cellStyle name="쉼표 [0] 2 10" xfId="225"/>
    <cellStyle name="쉼표 [0] 2 2" xfId="98"/>
    <cellStyle name="쉼표 [0] 2 3" xfId="120"/>
    <cellStyle name="쉼표 [0] 2 3 2" xfId="160"/>
    <cellStyle name="쉼표 [0] 2 3 2 2" xfId="218"/>
    <cellStyle name="쉼표 [0] 2 3 2 2 2" xfId="371"/>
    <cellStyle name="쉼표 [0] 2 3 2 3" xfId="429"/>
    <cellStyle name="쉼표 [0] 2 3 2 4" xfId="313"/>
    <cellStyle name="쉼표 [0] 2 3 2 5" xfId="276"/>
    <cellStyle name="쉼표 [0] 2 3 3" xfId="136"/>
    <cellStyle name="쉼표 [0] 2 3 3 2" xfId="194"/>
    <cellStyle name="쉼표 [0] 2 3 3 2 2" xfId="405"/>
    <cellStyle name="쉼표 [0] 2 3 3 3" xfId="347"/>
    <cellStyle name="쉼표 [0] 2 3 3 4" xfId="252"/>
    <cellStyle name="쉼표 [0] 2 3 4" xfId="179"/>
    <cellStyle name="쉼표 [0] 2 3 4 2" xfId="332"/>
    <cellStyle name="쉼표 [0] 2 3 5" xfId="390"/>
    <cellStyle name="쉼표 [0] 2 3 6" xfId="289"/>
    <cellStyle name="쉼표 [0] 2 3 7" xfId="237"/>
    <cellStyle name="쉼표 [0] 2 4" xfId="114"/>
    <cellStyle name="쉼표 [0] 2 4 2" xfId="154"/>
    <cellStyle name="쉼표 [0] 2 4 2 2" xfId="212"/>
    <cellStyle name="쉼표 [0] 2 4 2 2 2" xfId="365"/>
    <cellStyle name="쉼표 [0] 2 4 2 3" xfId="423"/>
    <cellStyle name="쉼표 [0] 2 4 2 4" xfId="307"/>
    <cellStyle name="쉼표 [0] 2 4 2 5" xfId="270"/>
    <cellStyle name="쉼표 [0] 2 4 3" xfId="142"/>
    <cellStyle name="쉼표 [0] 2 4 3 2" xfId="200"/>
    <cellStyle name="쉼표 [0] 2 4 3 2 2" xfId="411"/>
    <cellStyle name="쉼표 [0] 2 4 3 3" xfId="353"/>
    <cellStyle name="쉼표 [0] 2 4 3 4" xfId="258"/>
    <cellStyle name="쉼표 [0] 2 4 4" xfId="173"/>
    <cellStyle name="쉼표 [0] 2 4 4 2" xfId="326"/>
    <cellStyle name="쉼표 [0] 2 4 5" xfId="384"/>
    <cellStyle name="쉼표 [0] 2 4 6" xfId="295"/>
    <cellStyle name="쉼표 [0] 2 4 7" xfId="231"/>
    <cellStyle name="쉼표 [0] 2 5" xfId="148"/>
    <cellStyle name="쉼표 [0] 2 5 2" xfId="206"/>
    <cellStyle name="쉼표 [0] 2 5 2 2" xfId="359"/>
    <cellStyle name="쉼표 [0] 2 5 3" xfId="417"/>
    <cellStyle name="쉼표 [0] 2 5 4" xfId="301"/>
    <cellStyle name="쉼표 [0] 2 5 5" xfId="264"/>
    <cellStyle name="쉼표 [0] 2 6" xfId="130"/>
    <cellStyle name="쉼표 [0] 2 6 2" xfId="188"/>
    <cellStyle name="쉼표 [0] 2 6 2 2" xfId="399"/>
    <cellStyle name="쉼표 [0] 2 6 3" xfId="341"/>
    <cellStyle name="쉼표 [0] 2 6 4" xfId="246"/>
    <cellStyle name="쉼표 [0] 2 7" xfId="167"/>
    <cellStyle name="쉼표 [0] 2 7 2" xfId="320"/>
    <cellStyle name="쉼표 [0] 2 8" xfId="378"/>
    <cellStyle name="쉼표 [0] 2 9" xfId="283"/>
    <cellStyle name="쉼표 [0] 3" xfId="124"/>
    <cellStyle name="쉼표 [0] 3 2" xfId="161"/>
    <cellStyle name="쉼표 [0] 3 2 2" xfId="219"/>
    <cellStyle name="쉼표 [0] 3 2 2 2" xfId="430"/>
    <cellStyle name="쉼표 [0] 3 2 3" xfId="372"/>
    <cellStyle name="쉼표 [0] 3 2 4" xfId="277"/>
    <cellStyle name="쉼표 [0] 3 3" xfId="182"/>
    <cellStyle name="쉼표 [0] 3 3 2" xfId="335"/>
    <cellStyle name="쉼표 [0] 3 4" xfId="393"/>
    <cellStyle name="쉼표 [0] 3 5" xfId="314"/>
    <cellStyle name="쉼표 [0] 3 6" xfId="240"/>
    <cellStyle name="연결된 셀" xfId="35" builtinId="24" customBuiltin="1"/>
    <cellStyle name="연결된 셀 2" xfId="99"/>
    <cellStyle name="요약" xfId="36" builtinId="25" customBuiltin="1"/>
    <cellStyle name="요약 2" xfId="57"/>
    <cellStyle name="입력" xfId="37" builtinId="20" customBuiltin="1"/>
    <cellStyle name="입력 2" xfId="100"/>
    <cellStyle name="제목" xfId="38" builtinId="15" customBuiltin="1"/>
    <cellStyle name="제목 1" xfId="39" builtinId="16" customBuiltin="1"/>
    <cellStyle name="제목 1 2" xfId="101"/>
    <cellStyle name="제목 2" xfId="40" builtinId="17" customBuiltin="1"/>
    <cellStyle name="제목 2 2" xfId="102"/>
    <cellStyle name="제목 3" xfId="41" builtinId="18" customBuiltin="1"/>
    <cellStyle name="제목 3 2" xfId="103"/>
    <cellStyle name="제목 4" xfId="42" builtinId="19" customBuiltin="1"/>
    <cellStyle name="제목 4 2" xfId="104"/>
    <cellStyle name="제목 5" xfId="105"/>
    <cellStyle name="좋음" xfId="43" builtinId="26" customBuiltin="1"/>
    <cellStyle name="좋음 2" xfId="106"/>
    <cellStyle name="출력" xfId="44" builtinId="21" customBuiltin="1"/>
    <cellStyle name="출력 2" xfId="107"/>
    <cellStyle name="ㅍ" xfId="45"/>
    <cellStyle name="표준" xfId="0" builtinId="0"/>
    <cellStyle name="표준 101" xfId="108"/>
    <cellStyle name="표준 2" xfId="56"/>
    <cellStyle name="표준 2 10" xfId="220"/>
    <cellStyle name="표준 2 2" xfId="60"/>
    <cellStyle name="표준 2 2 2" xfId="61"/>
    <cellStyle name="표준 2 3" xfId="115"/>
    <cellStyle name="표준 2 3 2" xfId="155"/>
    <cellStyle name="표준 2 3 2 2" xfId="213"/>
    <cellStyle name="표준 2 3 2 2 2" xfId="366"/>
    <cellStyle name="표준 2 3 2 3" xfId="424"/>
    <cellStyle name="표준 2 3 2 4" xfId="308"/>
    <cellStyle name="표준 2 3 2 5" xfId="271"/>
    <cellStyle name="표준 2 3 3" xfId="131"/>
    <cellStyle name="표준 2 3 3 2" xfId="189"/>
    <cellStyle name="표준 2 3 3 2 2" xfId="400"/>
    <cellStyle name="표준 2 3 3 3" xfId="342"/>
    <cellStyle name="표준 2 3 3 4" xfId="247"/>
    <cellStyle name="표준 2 3 4" xfId="174"/>
    <cellStyle name="표준 2 3 4 2" xfId="327"/>
    <cellStyle name="표준 2 3 5" xfId="385"/>
    <cellStyle name="표준 2 3 6" xfId="284"/>
    <cellStyle name="표준 2 3 7" xfId="232"/>
    <cellStyle name="표준 2 4" xfId="109"/>
    <cellStyle name="표준 2 4 2" xfId="149"/>
    <cellStyle name="표준 2 4 2 2" xfId="207"/>
    <cellStyle name="표준 2 4 2 2 2" xfId="360"/>
    <cellStyle name="표준 2 4 2 3" xfId="418"/>
    <cellStyle name="표준 2 4 2 4" xfId="302"/>
    <cellStyle name="표준 2 4 2 5" xfId="265"/>
    <cellStyle name="표준 2 4 3" xfId="137"/>
    <cellStyle name="표준 2 4 3 2" xfId="195"/>
    <cellStyle name="표준 2 4 3 2 2" xfId="406"/>
    <cellStyle name="표준 2 4 3 3" xfId="348"/>
    <cellStyle name="표준 2 4 3 4" xfId="253"/>
    <cellStyle name="표준 2 4 4" xfId="168"/>
    <cellStyle name="표준 2 4 4 2" xfId="321"/>
    <cellStyle name="표준 2 4 5" xfId="379"/>
    <cellStyle name="표준 2 4 6" xfId="290"/>
    <cellStyle name="표준 2 4 7" xfId="226"/>
    <cellStyle name="표준 2 5" xfId="143"/>
    <cellStyle name="표준 2 5 2" xfId="201"/>
    <cellStyle name="표준 2 5 2 2" xfId="354"/>
    <cellStyle name="표준 2 5 3" xfId="412"/>
    <cellStyle name="표준 2 5 4" xfId="296"/>
    <cellStyle name="표준 2 5 5" xfId="259"/>
    <cellStyle name="표준 2 6" xfId="125"/>
    <cellStyle name="표준 2 6 2" xfId="183"/>
    <cellStyle name="표준 2 6 2 2" xfId="394"/>
    <cellStyle name="표준 2 6 3" xfId="336"/>
    <cellStyle name="표준 2 6 4" xfId="241"/>
    <cellStyle name="표준 2 7" xfId="162"/>
    <cellStyle name="표준 2 7 2" xfId="315"/>
    <cellStyle name="표준 2 8" xfId="373"/>
    <cellStyle name="표준 2 9" xfId="278"/>
    <cellStyle name="표준 3" xfId="58"/>
    <cellStyle name="표준 3 2" xfId="116"/>
    <cellStyle name="표준 3 2 2" xfId="156"/>
    <cellStyle name="표준 3 2 2 2" xfId="214"/>
    <cellStyle name="표준 3 2 2 2 2" xfId="367"/>
    <cellStyle name="표준 3 2 2 3" xfId="425"/>
    <cellStyle name="표준 3 2 2 4" xfId="309"/>
    <cellStyle name="표준 3 2 2 5" xfId="272"/>
    <cellStyle name="표준 3 2 3" xfId="132"/>
    <cellStyle name="표준 3 2 3 2" xfId="190"/>
    <cellStyle name="표준 3 2 3 2 2" xfId="401"/>
    <cellStyle name="표준 3 2 3 3" xfId="343"/>
    <cellStyle name="표준 3 2 3 4" xfId="248"/>
    <cellStyle name="표준 3 2 4" xfId="175"/>
    <cellStyle name="표준 3 2 4 2" xfId="328"/>
    <cellStyle name="표준 3 2 5" xfId="386"/>
    <cellStyle name="표준 3 2 6" xfId="285"/>
    <cellStyle name="표준 3 2 7" xfId="233"/>
    <cellStyle name="표준 3 3" xfId="110"/>
    <cellStyle name="표준 3 3 2" xfId="150"/>
    <cellStyle name="표준 3 3 2 2" xfId="208"/>
    <cellStyle name="표준 3 3 2 2 2" xfId="361"/>
    <cellStyle name="표준 3 3 2 3" xfId="419"/>
    <cellStyle name="표준 3 3 2 4" xfId="303"/>
    <cellStyle name="표준 3 3 2 5" xfId="266"/>
    <cellStyle name="표준 3 3 3" xfId="138"/>
    <cellStyle name="표준 3 3 3 2" xfId="196"/>
    <cellStyle name="표준 3 3 3 2 2" xfId="407"/>
    <cellStyle name="표준 3 3 3 3" xfId="349"/>
    <cellStyle name="표준 3 3 3 4" xfId="254"/>
    <cellStyle name="표준 3 3 4" xfId="169"/>
    <cellStyle name="표준 3 3 4 2" xfId="322"/>
    <cellStyle name="표준 3 3 5" xfId="380"/>
    <cellStyle name="표준 3 3 6" xfId="291"/>
    <cellStyle name="표준 3 3 7" xfId="227"/>
    <cellStyle name="표준 3 4" xfId="121"/>
    <cellStyle name="표준 3 4 2" xfId="144"/>
    <cellStyle name="표준 3 4 2 2" xfId="202"/>
    <cellStyle name="표준 3 4 2 2 2" xfId="413"/>
    <cellStyle name="표준 3 4 2 3" xfId="355"/>
    <cellStyle name="표준 3 4 2 4" xfId="260"/>
    <cellStyle name="표준 3 4 3" xfId="180"/>
    <cellStyle name="표준 3 4 3 2" xfId="333"/>
    <cellStyle name="표준 3 4 4" xfId="391"/>
    <cellStyle name="표준 3 4 5" xfId="297"/>
    <cellStyle name="표준 3 4 6" xfId="238"/>
    <cellStyle name="표준 3 5" xfId="126"/>
    <cellStyle name="표준 3 5 2" xfId="184"/>
    <cellStyle name="표준 3 5 2 2" xfId="395"/>
    <cellStyle name="표준 3 5 3" xfId="337"/>
    <cellStyle name="표준 3 5 4" xfId="242"/>
    <cellStyle name="표준 3 6" xfId="163"/>
    <cellStyle name="표준 3 6 2" xfId="316"/>
    <cellStyle name="표준 3 7" xfId="374"/>
    <cellStyle name="표준 3 8" xfId="279"/>
    <cellStyle name="표준 3 9" xfId="221"/>
    <cellStyle name="표준 4" xfId="122"/>
    <cellStyle name="표준_※경력산정" xfId="46"/>
    <cellStyle name="하이퍼링크" xfId="431" builtinId="8"/>
    <cellStyle name="ㅜ" xfId="34"/>
  </cellStyles>
  <dxfs count="0"/>
  <tableStyles count="0" defaultTableStyle="TableStyleMedium9" defaultPivotStyle="PivotStyleLight16"/>
  <colors>
    <mruColors>
      <color rgb="FF7581F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11</xdr:row>
      <xdr:rowOff>161925</xdr:rowOff>
    </xdr:from>
    <xdr:to>
      <xdr:col>6</xdr:col>
      <xdr:colOff>419100</xdr:colOff>
      <xdr:row>11</xdr:row>
      <xdr:rowOff>161925</xdr:rowOff>
    </xdr:to>
    <xdr:sp macro="" textlink="">
      <xdr:nvSpPr>
        <xdr:cNvPr id="16506" name="Line 1"/>
        <xdr:cNvSpPr>
          <a:spLocks noChangeShapeType="1"/>
        </xdr:cNvSpPr>
      </xdr:nvSpPr>
      <xdr:spPr bwMode="auto">
        <a:xfrm>
          <a:off x="2514600" y="129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12</xdr:row>
      <xdr:rowOff>161925</xdr:rowOff>
    </xdr:from>
    <xdr:to>
      <xdr:col>6</xdr:col>
      <xdr:colOff>419100</xdr:colOff>
      <xdr:row>12</xdr:row>
      <xdr:rowOff>161925</xdr:rowOff>
    </xdr:to>
    <xdr:sp macro="" textlink="">
      <xdr:nvSpPr>
        <xdr:cNvPr id="16507" name="Line 2"/>
        <xdr:cNvSpPr>
          <a:spLocks noChangeShapeType="1"/>
        </xdr:cNvSpPr>
      </xdr:nvSpPr>
      <xdr:spPr bwMode="auto">
        <a:xfrm>
          <a:off x="2514600" y="16287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13</xdr:row>
      <xdr:rowOff>161925</xdr:rowOff>
    </xdr:from>
    <xdr:to>
      <xdr:col>6</xdr:col>
      <xdr:colOff>419100</xdr:colOff>
      <xdr:row>13</xdr:row>
      <xdr:rowOff>161925</xdr:rowOff>
    </xdr:to>
    <xdr:sp macro="" textlink="">
      <xdr:nvSpPr>
        <xdr:cNvPr id="16508" name="Line 3"/>
        <xdr:cNvSpPr>
          <a:spLocks noChangeShapeType="1"/>
        </xdr:cNvSpPr>
      </xdr:nvSpPr>
      <xdr:spPr bwMode="auto">
        <a:xfrm>
          <a:off x="2514600" y="19621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14</xdr:row>
      <xdr:rowOff>171450</xdr:rowOff>
    </xdr:from>
    <xdr:to>
      <xdr:col>6</xdr:col>
      <xdr:colOff>419100</xdr:colOff>
      <xdr:row>14</xdr:row>
      <xdr:rowOff>171450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2514600" y="23050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15</xdr:row>
      <xdr:rowOff>171450</xdr:rowOff>
    </xdr:from>
    <xdr:to>
      <xdr:col>6</xdr:col>
      <xdr:colOff>419100</xdr:colOff>
      <xdr:row>15</xdr:row>
      <xdr:rowOff>171450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2514600" y="26384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16</xdr:row>
      <xdr:rowOff>171450</xdr:rowOff>
    </xdr:from>
    <xdr:to>
      <xdr:col>6</xdr:col>
      <xdr:colOff>419100</xdr:colOff>
      <xdr:row>16</xdr:row>
      <xdr:rowOff>171450</xdr:rowOff>
    </xdr:to>
    <xdr:sp macro="" textlink="">
      <xdr:nvSpPr>
        <xdr:cNvPr id="16512" name="Line 7"/>
        <xdr:cNvSpPr>
          <a:spLocks noChangeShapeType="1"/>
        </xdr:cNvSpPr>
      </xdr:nvSpPr>
      <xdr:spPr bwMode="auto">
        <a:xfrm>
          <a:off x="2514600" y="2971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17</xdr:row>
      <xdr:rowOff>180975</xdr:rowOff>
    </xdr:from>
    <xdr:to>
      <xdr:col>6</xdr:col>
      <xdr:colOff>419100</xdr:colOff>
      <xdr:row>17</xdr:row>
      <xdr:rowOff>180975</xdr:rowOff>
    </xdr:to>
    <xdr:sp macro="" textlink="">
      <xdr:nvSpPr>
        <xdr:cNvPr id="16513" name="Line 9"/>
        <xdr:cNvSpPr>
          <a:spLocks noChangeShapeType="1"/>
        </xdr:cNvSpPr>
      </xdr:nvSpPr>
      <xdr:spPr bwMode="auto">
        <a:xfrm>
          <a:off x="2514600" y="33147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18</xdr:row>
      <xdr:rowOff>171450</xdr:rowOff>
    </xdr:from>
    <xdr:to>
      <xdr:col>6</xdr:col>
      <xdr:colOff>419100</xdr:colOff>
      <xdr:row>18</xdr:row>
      <xdr:rowOff>171450</xdr:rowOff>
    </xdr:to>
    <xdr:sp macro="" textlink="">
      <xdr:nvSpPr>
        <xdr:cNvPr id="16514" name="Line 9"/>
        <xdr:cNvSpPr>
          <a:spLocks noChangeShapeType="1"/>
        </xdr:cNvSpPr>
      </xdr:nvSpPr>
      <xdr:spPr bwMode="auto">
        <a:xfrm>
          <a:off x="2514600" y="36385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19</xdr:row>
      <xdr:rowOff>171450</xdr:rowOff>
    </xdr:from>
    <xdr:to>
      <xdr:col>6</xdr:col>
      <xdr:colOff>419100</xdr:colOff>
      <xdr:row>19</xdr:row>
      <xdr:rowOff>171450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514600" y="36385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20</xdr:row>
      <xdr:rowOff>171450</xdr:rowOff>
    </xdr:from>
    <xdr:to>
      <xdr:col>6</xdr:col>
      <xdr:colOff>419100</xdr:colOff>
      <xdr:row>20</xdr:row>
      <xdr:rowOff>171450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2514600" y="39719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21</xdr:row>
      <xdr:rowOff>171450</xdr:rowOff>
    </xdr:from>
    <xdr:to>
      <xdr:col>6</xdr:col>
      <xdr:colOff>419100</xdr:colOff>
      <xdr:row>21</xdr:row>
      <xdr:rowOff>171450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2514600" y="39719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23</xdr:row>
      <xdr:rowOff>171450</xdr:rowOff>
    </xdr:from>
    <xdr:to>
      <xdr:col>6</xdr:col>
      <xdr:colOff>419100</xdr:colOff>
      <xdr:row>23</xdr:row>
      <xdr:rowOff>171450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2514600" y="46386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22</xdr:row>
      <xdr:rowOff>171450</xdr:rowOff>
    </xdr:from>
    <xdr:to>
      <xdr:col>6</xdr:col>
      <xdr:colOff>419100</xdr:colOff>
      <xdr:row>22</xdr:row>
      <xdr:rowOff>171450</xdr:rowOff>
    </xdr:to>
    <xdr:sp macro="" textlink="">
      <xdr:nvSpPr>
        <xdr:cNvPr id="15" name="Line 9"/>
        <xdr:cNvSpPr>
          <a:spLocks noChangeShapeType="1"/>
        </xdr:cNvSpPr>
      </xdr:nvSpPr>
      <xdr:spPr bwMode="auto">
        <a:xfrm>
          <a:off x="2514600" y="5619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10</xdr:row>
      <xdr:rowOff>133350</xdr:rowOff>
    </xdr:from>
    <xdr:to>
      <xdr:col>6</xdr:col>
      <xdr:colOff>409575</xdr:colOff>
      <xdr:row>10</xdr:row>
      <xdr:rowOff>133350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505075" y="26098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O30"/>
  <sheetViews>
    <sheetView showGridLines="0" view="pageBreakPreview" zoomScaleNormal="100" zoomScaleSheetLayoutView="100" workbookViewId="0">
      <selection activeCell="B1" sqref="B1"/>
    </sheetView>
  </sheetViews>
  <sheetFormatPr defaultRowHeight="13.2"/>
  <cols>
    <col min="1" max="1" width="2.109375" customWidth="1"/>
    <col min="2" max="2" width="4.5546875" customWidth="1"/>
    <col min="5" max="5" width="9.109375" customWidth="1"/>
  </cols>
  <sheetData>
    <row r="1" spans="1:15" ht="20.100000000000001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0.100000000000001" customHeight="1">
      <c r="A2" s="49"/>
      <c r="B2" s="50" t="s">
        <v>401</v>
      </c>
      <c r="C2" s="50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0.100000000000001" customHeight="1">
      <c r="A3" s="49"/>
      <c r="B3" s="50" t="s">
        <v>402</v>
      </c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11" customFormat="1" ht="20.100000000000001" customHeight="1">
      <c r="A4" s="49"/>
      <c r="B4" s="50"/>
      <c r="C4" s="5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20.100000000000001" customHeight="1">
      <c r="A5" s="49"/>
      <c r="B5" s="51" t="s">
        <v>403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11" customFormat="1" ht="20.100000000000001" customHeight="1">
      <c r="A6" s="49"/>
      <c r="B6" s="51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1" customFormat="1" ht="20.100000000000001" customHeight="1">
      <c r="A7" s="49"/>
      <c r="B7" s="52"/>
      <c r="C7" s="53"/>
      <c r="D7" s="49" t="s">
        <v>368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11" customFormat="1" ht="20.100000000000001" customHeight="1">
      <c r="A8" s="49"/>
      <c r="B8" s="54"/>
      <c r="C8" s="55"/>
      <c r="D8" s="49" t="s">
        <v>404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ht="20.10000000000000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20.100000000000001" customHeight="1">
      <c r="A10" s="49"/>
      <c r="B10" s="49"/>
      <c r="C10" s="33" t="s">
        <v>405</v>
      </c>
      <c r="D10" s="49"/>
      <c r="E10" s="49"/>
      <c r="F10" s="49"/>
      <c r="G10" s="49"/>
      <c r="H10" s="33" t="s">
        <v>406</v>
      </c>
      <c r="I10" s="49"/>
      <c r="J10" s="49"/>
      <c r="K10" s="49"/>
      <c r="L10" s="49"/>
      <c r="M10" s="49"/>
      <c r="N10" s="49"/>
      <c r="O10" s="49"/>
    </row>
    <row r="11" spans="1:15" ht="20.100000000000001" customHeight="1">
      <c r="A11" s="49"/>
      <c r="B11" s="49"/>
      <c r="C11" s="343" t="s">
        <v>487</v>
      </c>
      <c r="D11" s="49"/>
      <c r="E11" s="49"/>
      <c r="F11" s="49"/>
      <c r="G11" s="49"/>
      <c r="H11" s="49" t="s">
        <v>473</v>
      </c>
      <c r="I11" s="49"/>
      <c r="J11" s="49"/>
      <c r="K11" s="49"/>
      <c r="L11" s="49"/>
      <c r="M11" s="49"/>
      <c r="N11" s="49"/>
      <c r="O11" s="49"/>
    </row>
    <row r="12" spans="1:15" ht="20.100000000000001" customHeight="1">
      <c r="A12" s="49"/>
      <c r="B12" s="49"/>
      <c r="C12" s="14" t="s">
        <v>407</v>
      </c>
      <c r="D12" s="49"/>
      <c r="E12" s="49"/>
      <c r="F12" s="49"/>
      <c r="G12" s="49"/>
      <c r="H12" s="49" t="s">
        <v>408</v>
      </c>
      <c r="I12" s="49"/>
      <c r="J12" s="49"/>
      <c r="K12" s="49"/>
      <c r="L12" s="49"/>
      <c r="M12" s="49"/>
      <c r="N12" s="49"/>
      <c r="O12" s="49"/>
    </row>
    <row r="13" spans="1:15" ht="20.100000000000001" customHeight="1">
      <c r="A13" s="49"/>
      <c r="B13" s="49"/>
      <c r="C13" s="56" t="s">
        <v>409</v>
      </c>
      <c r="D13" s="49"/>
      <c r="E13" s="49"/>
      <c r="F13" s="49"/>
      <c r="G13" s="49"/>
      <c r="H13" s="49" t="s">
        <v>410</v>
      </c>
      <c r="I13" s="49"/>
      <c r="J13" s="49"/>
      <c r="K13" s="49"/>
      <c r="L13" s="49"/>
      <c r="M13" s="49"/>
      <c r="N13" s="49"/>
      <c r="O13" s="49"/>
    </row>
    <row r="14" spans="1:15" ht="20.100000000000001" customHeight="1">
      <c r="A14" s="49"/>
      <c r="B14" s="49"/>
      <c r="C14" s="56" t="s">
        <v>411</v>
      </c>
      <c r="D14" s="49"/>
      <c r="E14" s="49"/>
      <c r="F14" s="49"/>
      <c r="G14" s="49"/>
      <c r="H14" s="49" t="s">
        <v>412</v>
      </c>
      <c r="I14" s="49"/>
      <c r="J14" s="49"/>
      <c r="K14" s="49"/>
      <c r="L14" s="49"/>
      <c r="M14" s="49"/>
      <c r="N14" s="49"/>
      <c r="O14" s="49"/>
    </row>
    <row r="15" spans="1:15" ht="20.100000000000001" customHeight="1">
      <c r="A15" s="49"/>
      <c r="B15" s="49"/>
      <c r="C15" s="56" t="s">
        <v>413</v>
      </c>
      <c r="D15" s="49"/>
      <c r="E15" s="49"/>
      <c r="F15" s="49"/>
      <c r="G15" s="49"/>
      <c r="H15" s="49" t="s">
        <v>414</v>
      </c>
      <c r="I15" s="49"/>
      <c r="J15" s="49"/>
      <c r="K15" s="49"/>
      <c r="L15" s="49"/>
      <c r="M15" s="49"/>
      <c r="N15" s="49"/>
      <c r="O15" s="49"/>
    </row>
    <row r="16" spans="1:15" ht="20.100000000000001" customHeight="1">
      <c r="A16" s="49"/>
      <c r="B16" s="49"/>
      <c r="C16" s="56" t="s">
        <v>415</v>
      </c>
      <c r="D16" s="49"/>
      <c r="E16" s="49"/>
      <c r="F16" s="49"/>
      <c r="G16" s="49"/>
      <c r="H16" s="49" t="s">
        <v>416</v>
      </c>
      <c r="I16" s="49"/>
      <c r="J16" s="49"/>
      <c r="K16" s="49"/>
      <c r="L16" s="49"/>
      <c r="M16" s="49"/>
      <c r="N16" s="49"/>
      <c r="O16" s="49"/>
    </row>
    <row r="17" spans="1:15" ht="20.100000000000001" customHeight="1">
      <c r="A17" s="49"/>
      <c r="B17" s="49"/>
      <c r="C17" s="56" t="s">
        <v>417</v>
      </c>
      <c r="D17" s="49"/>
      <c r="E17" s="49"/>
      <c r="F17" s="49"/>
      <c r="G17" s="49"/>
      <c r="H17" s="49" t="s">
        <v>418</v>
      </c>
      <c r="I17" s="49"/>
      <c r="J17" s="49"/>
      <c r="K17" s="49"/>
      <c r="L17" s="49"/>
      <c r="M17" s="49"/>
      <c r="N17" s="49"/>
      <c r="O17" s="49"/>
    </row>
    <row r="18" spans="1:15" ht="20.100000000000001" customHeight="1">
      <c r="A18" s="49"/>
      <c r="B18" s="49"/>
      <c r="C18" s="56" t="s">
        <v>419</v>
      </c>
      <c r="D18" s="49"/>
      <c r="E18" s="49"/>
      <c r="F18" s="49"/>
      <c r="G18" s="49"/>
      <c r="H18" s="49" t="s">
        <v>420</v>
      </c>
      <c r="I18" s="49"/>
      <c r="J18" s="49"/>
      <c r="K18" s="49"/>
      <c r="L18" s="49"/>
      <c r="M18" s="49"/>
      <c r="N18" s="49"/>
      <c r="O18" s="49"/>
    </row>
    <row r="19" spans="1:15" ht="20.100000000000001" customHeight="1">
      <c r="A19" s="49"/>
      <c r="B19" s="49"/>
      <c r="C19" s="56" t="s">
        <v>421</v>
      </c>
      <c r="D19" s="49"/>
      <c r="E19" s="49"/>
      <c r="F19" s="49"/>
      <c r="G19" s="49"/>
      <c r="H19" s="49" t="s">
        <v>420</v>
      </c>
      <c r="I19" s="49"/>
      <c r="J19" s="49"/>
      <c r="K19" s="49"/>
      <c r="L19" s="49"/>
      <c r="M19" s="49"/>
      <c r="N19" s="49"/>
      <c r="O19" s="49"/>
    </row>
    <row r="20" spans="1:15" ht="20.100000000000001" customHeight="1">
      <c r="A20" s="49"/>
      <c r="B20" s="49"/>
      <c r="C20" s="56" t="s">
        <v>422</v>
      </c>
      <c r="D20" s="49"/>
      <c r="E20" s="49"/>
      <c r="F20" s="49"/>
      <c r="G20" s="49"/>
      <c r="H20" s="49" t="s">
        <v>423</v>
      </c>
      <c r="I20" s="49"/>
      <c r="J20" s="49"/>
      <c r="K20" s="49"/>
      <c r="L20" s="49"/>
      <c r="M20" s="49"/>
      <c r="N20" s="49"/>
      <c r="O20" s="49"/>
    </row>
    <row r="21" spans="1:15" ht="20.100000000000001" customHeight="1">
      <c r="A21" s="49"/>
      <c r="B21" s="49"/>
      <c r="C21" s="56" t="s">
        <v>424</v>
      </c>
      <c r="D21" s="49"/>
      <c r="E21" s="49"/>
      <c r="F21" s="49"/>
      <c r="G21" s="49"/>
      <c r="H21" s="49" t="s">
        <v>425</v>
      </c>
      <c r="I21" s="49"/>
      <c r="J21" s="49"/>
      <c r="K21" s="49"/>
      <c r="L21" s="49"/>
      <c r="M21" s="49"/>
      <c r="N21" s="49"/>
      <c r="O21" s="49"/>
    </row>
    <row r="22" spans="1:15" ht="20.100000000000001" customHeight="1">
      <c r="A22" s="49"/>
      <c r="B22" s="49"/>
      <c r="C22" s="56" t="s">
        <v>426</v>
      </c>
      <c r="D22" s="49"/>
      <c r="E22" s="49"/>
      <c r="F22" s="49"/>
      <c r="G22" s="49"/>
      <c r="H22" s="49" t="s">
        <v>427</v>
      </c>
      <c r="I22" s="49"/>
      <c r="J22" s="49"/>
      <c r="K22" s="49"/>
      <c r="L22" s="49"/>
      <c r="M22" s="49"/>
      <c r="N22" s="49"/>
      <c r="O22" s="49"/>
    </row>
    <row r="23" spans="1:15" s="11" customFormat="1" ht="20.100000000000001" customHeight="1">
      <c r="A23" s="49"/>
      <c r="B23" s="49"/>
      <c r="C23" s="56" t="s">
        <v>428</v>
      </c>
      <c r="D23" s="49"/>
      <c r="E23" s="49"/>
      <c r="F23" s="49"/>
      <c r="G23" s="49"/>
      <c r="H23" s="49" t="s">
        <v>429</v>
      </c>
      <c r="I23" s="49"/>
      <c r="J23" s="49"/>
      <c r="K23" s="49"/>
      <c r="L23" s="49"/>
      <c r="M23" s="49"/>
      <c r="N23" s="49"/>
      <c r="O23" s="49"/>
    </row>
    <row r="24" spans="1:15" ht="20.100000000000001" customHeight="1">
      <c r="A24" s="49"/>
      <c r="B24" s="49"/>
      <c r="C24" s="56" t="s">
        <v>430</v>
      </c>
      <c r="D24" s="49"/>
      <c r="E24" s="49"/>
      <c r="F24" s="49"/>
      <c r="G24" s="49"/>
      <c r="H24" s="49" t="s">
        <v>207</v>
      </c>
      <c r="I24" s="49"/>
      <c r="J24" s="49"/>
      <c r="K24" s="49"/>
      <c r="L24" s="49"/>
      <c r="M24" s="49"/>
      <c r="N24" s="49"/>
      <c r="O24" s="49"/>
    </row>
    <row r="25" spans="1:15" ht="20.100000000000001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30" spans="1:15">
      <c r="I30" s="2"/>
      <c r="J30" s="320"/>
    </row>
  </sheetData>
  <phoneticPr fontId="9" type="noConversion"/>
  <hyperlinks>
    <hyperlink ref="C12" location="I.재무현황!Print_Area" display="I.재무현황"/>
    <hyperlink ref="C13" location="'II.1.(1)청산펀드 현황'!Print_Area" display="II.1.(1)청산펀드 현황"/>
    <hyperlink ref="C14" location="'II.1.(2)운용중펀드 현황'!Print_Area" display="II.1.(2)운용중펀드 현황"/>
    <hyperlink ref="C15" location="'II.2.(1)투자현황-청산펀드'!Print_Area" display="II.2.(1)투자현황-청산펀드"/>
    <hyperlink ref="C16" location="'II.2.(2)투자현황-운용중펀드'!Print_Area" display="II.2.(2)투자현황-운용중펀드"/>
    <hyperlink ref="C17" location="'II.2.(3)투자현황-연도별'!Print_Area" display="II.2.(3)투자현황-연도별"/>
    <hyperlink ref="C18" location="'III.1.운용조직 요약'!Print_Area" display="III.1.운용조직 요약"/>
    <hyperlink ref="C19" location="'III.2.운용조직 상세'!Print_Area" display="III.2.운용조직 상세"/>
    <hyperlink ref="C20" location="'III.3.개별기업 투자경력'!Print_Area" display="III.3.개별기업 투자경력"/>
    <hyperlink ref="C21" location="'III.4.운용인력 유지율'!Print_Area" display="III.4.운용인력 유지율"/>
    <hyperlink ref="C22" location="'III.5.성과보수 지급이력'!Print_Area" display="III.5.성과보수 지급이력"/>
    <hyperlink ref="C23" location="'III.6.핵심운용인력 운용중펀드'!Print_Area" display="III.6.핵심운용인력 운용중펀드"/>
    <hyperlink ref="C24" location="'IV.1.운용사 출자비율'!Print_Area" display="IV.1.운용사 출자비율"/>
    <hyperlink ref="C11" location="운용사연락처!A1" display="운용사연락처"/>
  </hyperlinks>
  <pageMargins left="0.23622047244094491" right="0.23622047244094491" top="0.74803149606299213" bottom="0.74803149606299213" header="0.31496062992125984" footer="0.31496062992125984"/>
  <pageSetup paperSize="9" orientation="landscape" cellComments="asDisplayed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63"/>
  <sheetViews>
    <sheetView showGridLines="0" view="pageBreakPreview" zoomScaleNormal="100" zoomScaleSheetLayoutView="100" workbookViewId="0">
      <selection activeCell="B1" sqref="B1"/>
    </sheetView>
  </sheetViews>
  <sheetFormatPr defaultColWidth="11.44140625" defaultRowHeight="12" customHeight="1"/>
  <cols>
    <col min="1" max="1" width="2.33203125" customWidth="1"/>
    <col min="2" max="3" width="25.6640625" customWidth="1"/>
    <col min="4" max="4" width="18" customWidth="1"/>
    <col min="5" max="6" width="12.5546875" customWidth="1"/>
    <col min="7" max="7" width="23.33203125" customWidth="1"/>
    <col min="8" max="8" width="14.44140625" customWidth="1"/>
    <col min="9" max="10" width="14.6640625" bestFit="1" customWidth="1"/>
    <col min="11" max="11" width="10.5546875" bestFit="1" customWidth="1"/>
    <col min="12" max="12" width="35" bestFit="1" customWidth="1"/>
    <col min="13" max="13" width="2.6640625" customWidth="1"/>
  </cols>
  <sheetData>
    <row r="1" spans="1:13" ht="15" customHeight="1" thickBot="1">
      <c r="A1" s="184"/>
      <c r="B1" s="14" t="s">
        <v>396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" customHeight="1" thickBot="1">
      <c r="A2" s="184"/>
      <c r="B2" s="16" t="s">
        <v>19</v>
      </c>
      <c r="C2" s="58" t="str">
        <f>운용사연락처!$C$2</f>
        <v>운용사AAA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5" customHeight="1">
      <c r="A3" s="184"/>
      <c r="B3" s="198"/>
      <c r="C3" s="198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2" customHeight="1">
      <c r="A4" s="184"/>
      <c r="B4" s="22" t="s">
        <v>68</v>
      </c>
      <c r="C4" s="199"/>
      <c r="D4" s="200"/>
      <c r="E4" s="200"/>
      <c r="F4" s="200"/>
      <c r="G4" s="200"/>
      <c r="H4" s="200"/>
      <c r="I4" s="200"/>
      <c r="J4" s="200"/>
      <c r="K4" s="200"/>
      <c r="L4" s="201"/>
      <c r="M4" s="184"/>
    </row>
    <row r="5" spans="1:13" ht="12" customHeight="1">
      <c r="A5" s="184"/>
      <c r="B5" s="202" t="s">
        <v>437</v>
      </c>
      <c r="C5" s="186"/>
      <c r="D5" s="187"/>
      <c r="E5" s="187"/>
      <c r="F5" s="187"/>
      <c r="G5" s="187"/>
      <c r="H5" s="187"/>
      <c r="I5" s="187"/>
      <c r="J5" s="187"/>
      <c r="K5" s="187"/>
      <c r="L5" s="188"/>
      <c r="M5" s="184"/>
    </row>
    <row r="6" spans="1:13" ht="12" customHeight="1">
      <c r="A6" s="184"/>
      <c r="B6" s="203" t="s">
        <v>463</v>
      </c>
      <c r="C6" s="204"/>
      <c r="D6" s="205"/>
      <c r="E6" s="205"/>
      <c r="F6" s="205"/>
      <c r="G6" s="205"/>
      <c r="H6" s="187"/>
      <c r="I6" s="187"/>
      <c r="J6" s="187"/>
      <c r="K6" s="187"/>
      <c r="L6" s="188"/>
      <c r="M6" s="184"/>
    </row>
    <row r="7" spans="1:13" ht="12" customHeight="1">
      <c r="A7" s="184"/>
      <c r="B7" s="202" t="s">
        <v>438</v>
      </c>
      <c r="C7" s="186"/>
      <c r="D7" s="187"/>
      <c r="E7" s="187"/>
      <c r="F7" s="187"/>
      <c r="G7" s="187"/>
      <c r="H7" s="187"/>
      <c r="I7" s="187"/>
      <c r="J7" s="187"/>
      <c r="K7" s="187"/>
      <c r="L7" s="188"/>
      <c r="M7" s="184"/>
    </row>
    <row r="8" spans="1:13" ht="12" customHeight="1">
      <c r="A8" s="184"/>
      <c r="B8" s="202" t="s">
        <v>439</v>
      </c>
      <c r="C8" s="186"/>
      <c r="D8" s="187"/>
      <c r="E8" s="187"/>
      <c r="F8" s="187"/>
      <c r="G8" s="187"/>
      <c r="H8" s="187"/>
      <c r="I8" s="187"/>
      <c r="J8" s="187"/>
      <c r="K8" s="187"/>
      <c r="L8" s="188"/>
      <c r="M8" s="184"/>
    </row>
    <row r="9" spans="1:13" ht="12" customHeight="1">
      <c r="A9" s="184"/>
      <c r="B9" s="202" t="s">
        <v>362</v>
      </c>
      <c r="C9" s="186"/>
      <c r="D9" s="187"/>
      <c r="E9" s="187"/>
      <c r="F9" s="187"/>
      <c r="G9" s="187"/>
      <c r="H9" s="187"/>
      <c r="I9" s="187"/>
      <c r="J9" s="187"/>
      <c r="K9" s="187"/>
      <c r="L9" s="188"/>
      <c r="M9" s="184"/>
    </row>
    <row r="10" spans="1:13" ht="12" customHeight="1">
      <c r="A10" s="184"/>
      <c r="B10" s="190"/>
      <c r="C10" s="186"/>
      <c r="D10" s="187"/>
      <c r="E10" s="187"/>
      <c r="F10" s="187"/>
      <c r="G10" s="187"/>
      <c r="H10" s="187"/>
      <c r="I10" s="187"/>
      <c r="J10" s="187"/>
      <c r="K10" s="187"/>
      <c r="L10" s="188"/>
      <c r="M10" s="184"/>
    </row>
    <row r="11" spans="1:13" ht="12" customHeight="1">
      <c r="A11" s="184"/>
      <c r="B11" s="185" t="s">
        <v>199</v>
      </c>
      <c r="C11" s="186"/>
      <c r="D11" s="187"/>
      <c r="E11" s="187"/>
      <c r="F11" s="187"/>
      <c r="G11" s="187"/>
      <c r="H11" s="187"/>
      <c r="I11" s="187"/>
      <c r="J11" s="187"/>
      <c r="K11" s="187"/>
      <c r="L11" s="188"/>
      <c r="M11" s="184"/>
    </row>
    <row r="12" spans="1:13" ht="12" customHeight="1">
      <c r="A12" s="184"/>
      <c r="B12" s="185" t="s">
        <v>315</v>
      </c>
      <c r="C12" s="186"/>
      <c r="D12" s="187"/>
      <c r="E12" s="187"/>
      <c r="F12" s="187"/>
      <c r="G12" s="187"/>
      <c r="H12" s="187"/>
      <c r="I12" s="187"/>
      <c r="J12" s="187"/>
      <c r="K12" s="187"/>
      <c r="L12" s="188"/>
      <c r="M12" s="184"/>
    </row>
    <row r="13" spans="1:13" ht="12" customHeight="1">
      <c r="A13" s="184"/>
      <c r="B13" s="185" t="s">
        <v>440</v>
      </c>
      <c r="C13" s="186"/>
      <c r="D13" s="187"/>
      <c r="E13" s="187"/>
      <c r="F13" s="187"/>
      <c r="G13" s="187"/>
      <c r="H13" s="187"/>
      <c r="I13" s="187"/>
      <c r="J13" s="187"/>
      <c r="K13" s="187"/>
      <c r="L13" s="188"/>
      <c r="M13" s="184"/>
    </row>
    <row r="14" spans="1:13" ht="12" customHeight="1">
      <c r="A14" s="184"/>
      <c r="B14" s="206" t="s">
        <v>193</v>
      </c>
      <c r="C14" s="207"/>
      <c r="D14" s="208"/>
      <c r="E14" s="208"/>
      <c r="F14" s="208"/>
      <c r="G14" s="208"/>
      <c r="H14" s="208"/>
      <c r="I14" s="208"/>
      <c r="J14" s="208"/>
      <c r="K14" s="208"/>
      <c r="L14" s="209"/>
      <c r="M14" s="184"/>
    </row>
    <row r="15" spans="1:13" ht="15" customHeight="1">
      <c r="A15" s="184"/>
      <c r="B15" s="186"/>
      <c r="C15" s="186"/>
      <c r="D15" s="187"/>
      <c r="E15" s="187"/>
      <c r="F15" s="187"/>
      <c r="G15" s="187"/>
      <c r="H15" s="187"/>
      <c r="I15" s="187"/>
      <c r="J15" s="187"/>
      <c r="K15" s="184"/>
      <c r="L15" s="184"/>
      <c r="M15" s="184"/>
    </row>
    <row r="16" spans="1:13" ht="15" customHeight="1">
      <c r="A16" s="71"/>
      <c r="B16" s="33" t="s">
        <v>162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15" customHeight="1" thickBot="1">
      <c r="A17" s="184"/>
      <c r="B17" s="198"/>
      <c r="C17" s="198"/>
      <c r="D17" s="184"/>
      <c r="E17" s="184"/>
      <c r="F17" s="184"/>
      <c r="G17" s="184"/>
      <c r="H17" s="184"/>
      <c r="I17" s="184"/>
      <c r="J17" s="184"/>
      <c r="K17" s="145" t="s">
        <v>194</v>
      </c>
      <c r="L17" s="145"/>
      <c r="M17" s="184"/>
    </row>
    <row r="18" spans="1:13" ht="31.8" thickBot="1">
      <c r="A18" s="184"/>
      <c r="B18" s="210" t="s">
        <v>23</v>
      </c>
      <c r="C18" s="211" t="s">
        <v>143</v>
      </c>
      <c r="D18" s="212" t="s">
        <v>25</v>
      </c>
      <c r="E18" s="212" t="s">
        <v>26</v>
      </c>
      <c r="F18" s="212" t="s">
        <v>27</v>
      </c>
      <c r="G18" s="212" t="s">
        <v>28</v>
      </c>
      <c r="H18" s="211" t="s">
        <v>147</v>
      </c>
      <c r="I18" s="212" t="s">
        <v>29</v>
      </c>
      <c r="J18" s="212" t="s">
        <v>30</v>
      </c>
      <c r="K18" s="212" t="s">
        <v>31</v>
      </c>
      <c r="L18" s="213" t="s">
        <v>208</v>
      </c>
      <c r="M18" s="184"/>
    </row>
    <row r="19" spans="1:13" ht="15" customHeight="1" thickBo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45" t="s">
        <v>151</v>
      </c>
      <c r="M19" s="184"/>
    </row>
    <row r="20" spans="1:13" ht="15" customHeight="1">
      <c r="A20" s="184"/>
      <c r="B20" s="214" t="s">
        <v>32</v>
      </c>
      <c r="C20" s="215" t="s">
        <v>144</v>
      </c>
      <c r="D20" s="216" t="s">
        <v>33</v>
      </c>
      <c r="E20" s="215" t="s">
        <v>34</v>
      </c>
      <c r="F20" s="215" t="s">
        <v>35</v>
      </c>
      <c r="G20" s="216" t="s">
        <v>36</v>
      </c>
      <c r="H20" s="215" t="s">
        <v>145</v>
      </c>
      <c r="I20" s="217">
        <v>38353</v>
      </c>
      <c r="J20" s="217">
        <v>43362</v>
      </c>
      <c r="K20" s="218">
        <f>((J20-I20)+1)/365</f>
        <v>13.726027397260275</v>
      </c>
      <c r="L20" s="219">
        <f>SUMIF(H20:H22,"A",K20:K22)+SUMIF(H20:H22,"B",K20:K22)</f>
        <v>16.476712328767125</v>
      </c>
      <c r="M20" s="220"/>
    </row>
    <row r="21" spans="1:13" ht="15" customHeight="1">
      <c r="A21" s="184"/>
      <c r="B21" s="221"/>
      <c r="C21" s="187"/>
      <c r="D21" s="222" t="s">
        <v>33</v>
      </c>
      <c r="E21" s="223" t="s">
        <v>37</v>
      </c>
      <c r="F21" s="223" t="s">
        <v>38</v>
      </c>
      <c r="G21" s="222" t="s">
        <v>39</v>
      </c>
      <c r="H21" s="223" t="s">
        <v>149</v>
      </c>
      <c r="I21" s="224">
        <v>36892</v>
      </c>
      <c r="J21" s="224">
        <v>37895</v>
      </c>
      <c r="K21" s="225">
        <f>((J21-I21)+1)/365</f>
        <v>2.7506849315068491</v>
      </c>
      <c r="L21" s="226"/>
      <c r="M21" s="220"/>
    </row>
    <row r="22" spans="1:13" ht="15" customHeight="1" thickBot="1">
      <c r="A22" s="184"/>
      <c r="B22" s="227"/>
      <c r="C22" s="228"/>
      <c r="D22" s="229" t="s">
        <v>40</v>
      </c>
      <c r="E22" s="230" t="s">
        <v>41</v>
      </c>
      <c r="F22" s="230" t="s">
        <v>42</v>
      </c>
      <c r="G22" s="229" t="s">
        <v>43</v>
      </c>
      <c r="H22" s="230" t="s">
        <v>148</v>
      </c>
      <c r="I22" s="231">
        <v>35551</v>
      </c>
      <c r="J22" s="231">
        <v>36707</v>
      </c>
      <c r="K22" s="232">
        <f>((J22-I22)+1)/365</f>
        <v>3.1698630136986301</v>
      </c>
      <c r="L22" s="233"/>
      <c r="M22" s="220"/>
    </row>
    <row r="23" spans="1:13" ht="15" customHeight="1" thickBot="1">
      <c r="A23" s="184"/>
      <c r="B23" s="184"/>
      <c r="C23" s="184"/>
      <c r="D23" s="198"/>
      <c r="E23" s="184"/>
      <c r="F23" s="184"/>
      <c r="G23" s="198"/>
      <c r="H23" s="184"/>
      <c r="I23" s="234"/>
      <c r="J23" s="234"/>
      <c r="K23" s="235"/>
      <c r="L23" s="184"/>
      <c r="M23" s="184"/>
    </row>
    <row r="24" spans="1:13" ht="15" customHeight="1">
      <c r="A24" s="184"/>
      <c r="B24" s="214" t="s">
        <v>234</v>
      </c>
      <c r="C24" s="215" t="s">
        <v>144</v>
      </c>
      <c r="D24" s="216" t="s">
        <v>33</v>
      </c>
      <c r="E24" s="215" t="s">
        <v>34</v>
      </c>
      <c r="F24" s="215" t="s">
        <v>35</v>
      </c>
      <c r="G24" s="216" t="s">
        <v>36</v>
      </c>
      <c r="H24" s="215" t="s">
        <v>145</v>
      </c>
      <c r="I24" s="217">
        <v>38353</v>
      </c>
      <c r="J24" s="217">
        <v>43362</v>
      </c>
      <c r="K24" s="218">
        <f>((J24-I24)+1)/365</f>
        <v>13.726027397260275</v>
      </c>
      <c r="L24" s="219">
        <f>SUMIF(H24:H28,"A",K24:K28)+SUMIF(H24:H28,"B",K24:K28)</f>
        <v>22.816438356164387</v>
      </c>
      <c r="M24" s="145"/>
    </row>
    <row r="25" spans="1:13" ht="15" customHeight="1">
      <c r="A25" s="184"/>
      <c r="B25" s="221"/>
      <c r="C25" s="187"/>
      <c r="D25" s="222" t="s">
        <v>33</v>
      </c>
      <c r="E25" s="223" t="s">
        <v>37</v>
      </c>
      <c r="F25" s="223" t="s">
        <v>38</v>
      </c>
      <c r="G25" s="222" t="s">
        <v>39</v>
      </c>
      <c r="H25" s="223" t="s">
        <v>145</v>
      </c>
      <c r="I25" s="224">
        <v>36892</v>
      </c>
      <c r="J25" s="224">
        <v>37895</v>
      </c>
      <c r="K25" s="225">
        <f>((J25-I25)+1)/365</f>
        <v>2.7506849315068491</v>
      </c>
      <c r="L25" s="236"/>
      <c r="M25" s="184"/>
    </row>
    <row r="26" spans="1:13" ht="15" customHeight="1">
      <c r="A26" s="184"/>
      <c r="B26" s="221"/>
      <c r="C26" s="187"/>
      <c r="D26" s="222" t="s">
        <v>236</v>
      </c>
      <c r="E26" s="223" t="s">
        <v>237</v>
      </c>
      <c r="F26" s="223" t="s">
        <v>238</v>
      </c>
      <c r="G26" s="222" t="s">
        <v>239</v>
      </c>
      <c r="H26" s="223" t="s">
        <v>240</v>
      </c>
      <c r="I26" s="224">
        <v>35551</v>
      </c>
      <c r="J26" s="224">
        <v>36707</v>
      </c>
      <c r="K26" s="225">
        <f>((J26-I26)+1)/365</f>
        <v>3.1698630136986301</v>
      </c>
      <c r="L26" s="236"/>
      <c r="M26" s="184"/>
    </row>
    <row r="27" spans="1:13" ht="15" customHeight="1">
      <c r="A27" s="184"/>
      <c r="B27" s="221"/>
      <c r="C27" s="187"/>
      <c r="D27" s="222" t="s">
        <v>241</v>
      </c>
      <c r="E27" s="223" t="s">
        <v>237</v>
      </c>
      <c r="F27" s="223" t="s">
        <v>38</v>
      </c>
      <c r="G27" s="222" t="s">
        <v>243</v>
      </c>
      <c r="H27" s="223" t="s">
        <v>244</v>
      </c>
      <c r="I27" s="224">
        <v>35551</v>
      </c>
      <c r="J27" s="224">
        <v>36707</v>
      </c>
      <c r="K27" s="225">
        <f>((J27-I27)+1)/365</f>
        <v>3.1698630136986301</v>
      </c>
      <c r="L27" s="236"/>
      <c r="M27" s="184"/>
    </row>
    <row r="28" spans="1:13" ht="15" customHeight="1" thickBot="1">
      <c r="A28" s="184"/>
      <c r="B28" s="227"/>
      <c r="C28" s="228"/>
      <c r="D28" s="229" t="s">
        <v>242</v>
      </c>
      <c r="E28" s="230" t="s">
        <v>41</v>
      </c>
      <c r="F28" s="230" t="s">
        <v>42</v>
      </c>
      <c r="G28" s="229" t="s">
        <v>243</v>
      </c>
      <c r="H28" s="230" t="s">
        <v>244</v>
      </c>
      <c r="I28" s="231">
        <v>35551</v>
      </c>
      <c r="J28" s="231">
        <v>36707</v>
      </c>
      <c r="K28" s="232">
        <f>((J28-I28)+1)/365</f>
        <v>3.1698630136986301</v>
      </c>
      <c r="L28" s="237"/>
      <c r="M28" s="184"/>
    </row>
    <row r="29" spans="1:13" ht="15" customHeight="1" thickBot="1">
      <c r="A29" s="184"/>
      <c r="B29" s="184"/>
      <c r="C29" s="184"/>
      <c r="D29" s="198"/>
      <c r="E29" s="184"/>
      <c r="F29" s="184"/>
      <c r="G29" s="198"/>
      <c r="H29" s="184"/>
      <c r="I29" s="234"/>
      <c r="J29" s="234"/>
      <c r="K29" s="235"/>
      <c r="L29" s="184"/>
      <c r="M29" s="184"/>
    </row>
    <row r="30" spans="1:13" ht="15" customHeight="1">
      <c r="A30" s="184"/>
      <c r="B30" s="214" t="s">
        <v>235</v>
      </c>
      <c r="C30" s="215" t="s">
        <v>144</v>
      </c>
      <c r="D30" s="216" t="s">
        <v>33</v>
      </c>
      <c r="E30" s="215" t="s">
        <v>34</v>
      </c>
      <c r="F30" s="215" t="s">
        <v>35</v>
      </c>
      <c r="G30" s="216" t="s">
        <v>36</v>
      </c>
      <c r="H30" s="215" t="s">
        <v>145</v>
      </c>
      <c r="I30" s="217">
        <v>38353</v>
      </c>
      <c r="J30" s="217">
        <v>43362</v>
      </c>
      <c r="K30" s="218">
        <f>((J30-I30)+1)/365</f>
        <v>13.726027397260275</v>
      </c>
      <c r="L30" s="219">
        <f>SUMIF(H30:H32,"A",K30:K32)+SUMIF(H30:H32,"B",K30:K32)</f>
        <v>16.476712328767125</v>
      </c>
      <c r="M30" s="145"/>
    </row>
    <row r="31" spans="1:13" ht="15" customHeight="1">
      <c r="A31" s="184"/>
      <c r="B31" s="221"/>
      <c r="C31" s="187"/>
      <c r="D31" s="222" t="s">
        <v>33</v>
      </c>
      <c r="E31" s="223" t="s">
        <v>37</v>
      </c>
      <c r="F31" s="223" t="s">
        <v>38</v>
      </c>
      <c r="G31" s="222" t="s">
        <v>39</v>
      </c>
      <c r="H31" s="223" t="s">
        <v>145</v>
      </c>
      <c r="I31" s="224">
        <v>36892</v>
      </c>
      <c r="J31" s="224">
        <v>37895</v>
      </c>
      <c r="K31" s="225">
        <f>((J31-I31)+1)/365</f>
        <v>2.7506849315068491</v>
      </c>
      <c r="L31" s="236"/>
      <c r="M31" s="184"/>
    </row>
    <row r="32" spans="1:13" ht="15" customHeight="1" thickBot="1">
      <c r="A32" s="184"/>
      <c r="B32" s="227"/>
      <c r="C32" s="228"/>
      <c r="D32" s="229" t="s">
        <v>40</v>
      </c>
      <c r="E32" s="230" t="s">
        <v>41</v>
      </c>
      <c r="F32" s="230" t="s">
        <v>42</v>
      </c>
      <c r="G32" s="229" t="s">
        <v>43</v>
      </c>
      <c r="H32" s="230" t="s">
        <v>148</v>
      </c>
      <c r="I32" s="231">
        <v>35551</v>
      </c>
      <c r="J32" s="231">
        <v>36707</v>
      </c>
      <c r="K32" s="232">
        <f>((J32-I32)+1)/365</f>
        <v>3.1698630136986301</v>
      </c>
      <c r="L32" s="237"/>
      <c r="M32" s="184"/>
    </row>
    <row r="33" spans="1:13" ht="15" customHeight="1" thickBot="1">
      <c r="A33" s="184"/>
      <c r="B33" s="184"/>
      <c r="C33" s="184"/>
      <c r="D33" s="198"/>
      <c r="E33" s="184"/>
      <c r="F33" s="184"/>
      <c r="G33" s="198"/>
      <c r="H33" s="184"/>
      <c r="I33" s="234"/>
      <c r="J33" s="234"/>
      <c r="K33" s="235"/>
      <c r="L33" s="184"/>
      <c r="M33" s="184"/>
    </row>
    <row r="34" spans="1:13" ht="15" customHeight="1">
      <c r="A34" s="184"/>
      <c r="B34" s="214" t="s">
        <v>44</v>
      </c>
      <c r="C34" s="215" t="s">
        <v>18</v>
      </c>
      <c r="D34" s="216" t="s">
        <v>33</v>
      </c>
      <c r="E34" s="215" t="s">
        <v>45</v>
      </c>
      <c r="F34" s="215" t="s">
        <v>46</v>
      </c>
      <c r="G34" s="216" t="s">
        <v>47</v>
      </c>
      <c r="H34" s="215" t="s">
        <v>150</v>
      </c>
      <c r="I34" s="217">
        <v>37622</v>
      </c>
      <c r="J34" s="217">
        <v>43362</v>
      </c>
      <c r="K34" s="218">
        <f>((J34-I34)+1)/365</f>
        <v>15.728767123287671</v>
      </c>
      <c r="L34" s="219">
        <f>SUMIF(H34:H36,"A",K34:K36)+SUMIF(H34:H36,"B",K34:K36)</f>
        <v>16.731506849315068</v>
      </c>
      <c r="M34" s="145"/>
    </row>
    <row r="35" spans="1:13" ht="15" customHeight="1">
      <c r="A35" s="184"/>
      <c r="B35" s="238"/>
      <c r="C35" s="205"/>
      <c r="D35" s="222" t="s">
        <v>156</v>
      </c>
      <c r="E35" s="223" t="s">
        <v>152</v>
      </c>
      <c r="F35" s="223" t="s">
        <v>155</v>
      </c>
      <c r="G35" s="222" t="s">
        <v>157</v>
      </c>
      <c r="H35" s="223" t="s">
        <v>154</v>
      </c>
      <c r="I35" s="224">
        <v>36892</v>
      </c>
      <c r="J35" s="224">
        <v>37621</v>
      </c>
      <c r="K35" s="225">
        <f>((J35-I35)+1)/365</f>
        <v>2</v>
      </c>
      <c r="L35" s="239"/>
      <c r="M35" s="145"/>
    </row>
    <row r="36" spans="1:13" ht="15" customHeight="1" thickBot="1">
      <c r="A36" s="184"/>
      <c r="B36" s="227"/>
      <c r="C36" s="228"/>
      <c r="D36" s="229" t="s">
        <v>48</v>
      </c>
      <c r="E36" s="230" t="s">
        <v>153</v>
      </c>
      <c r="F36" s="230" t="s">
        <v>49</v>
      </c>
      <c r="G36" s="229" t="s">
        <v>50</v>
      </c>
      <c r="H36" s="230" t="s">
        <v>150</v>
      </c>
      <c r="I36" s="231">
        <v>36526</v>
      </c>
      <c r="J36" s="231">
        <v>36891</v>
      </c>
      <c r="K36" s="232">
        <f>((J36-I36)+1)/365</f>
        <v>1.0027397260273974</v>
      </c>
      <c r="L36" s="237"/>
      <c r="M36" s="184"/>
    </row>
    <row r="37" spans="1:13" ht="15" customHeight="1">
      <c r="A37" s="240"/>
      <c r="B37" s="205"/>
      <c r="C37" s="205"/>
      <c r="D37" s="204"/>
      <c r="E37" s="205"/>
      <c r="F37" s="205"/>
      <c r="G37" s="204"/>
      <c r="H37" s="205"/>
      <c r="I37" s="241"/>
      <c r="J37" s="241"/>
      <c r="K37" s="242"/>
      <c r="L37" s="243"/>
      <c r="M37" s="240"/>
    </row>
    <row r="38" spans="1:13" ht="15" customHeight="1">
      <c r="A38" s="184"/>
      <c r="B38" s="244" t="s">
        <v>338</v>
      </c>
      <c r="C38" s="57"/>
      <c r="D38" s="57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5" customHeight="1">
      <c r="A39" s="184"/>
      <c r="B39" s="245"/>
      <c r="C39" s="49"/>
      <c r="D39" s="49"/>
      <c r="E39" s="49"/>
      <c r="F39" s="49"/>
      <c r="G39" s="49"/>
      <c r="H39" s="49"/>
      <c r="I39" s="187"/>
      <c r="J39" s="187"/>
      <c r="K39" s="187"/>
      <c r="L39" s="187"/>
      <c r="M39" s="49"/>
    </row>
    <row r="40" spans="1:13" ht="15" customHeight="1" thickBot="1">
      <c r="A40" s="184"/>
      <c r="B40" s="245" t="s">
        <v>353</v>
      </c>
      <c r="C40" s="49"/>
      <c r="D40" s="49"/>
      <c r="E40" s="49"/>
      <c r="F40" s="49"/>
      <c r="G40" s="49"/>
      <c r="H40" s="49"/>
      <c r="I40" s="187"/>
      <c r="J40" s="187"/>
      <c r="K40" s="187"/>
      <c r="L40" s="187"/>
      <c r="M40" s="49"/>
    </row>
    <row r="41" spans="1:13" ht="31.8" thickBot="1">
      <c r="A41" s="184"/>
      <c r="B41" s="210" t="s">
        <v>355</v>
      </c>
      <c r="C41" s="212" t="s">
        <v>268</v>
      </c>
      <c r="D41" s="211" t="s">
        <v>143</v>
      </c>
      <c r="E41" s="212" t="s">
        <v>269</v>
      </c>
      <c r="F41" s="212" t="s">
        <v>270</v>
      </c>
      <c r="G41" s="212" t="s">
        <v>271</v>
      </c>
      <c r="H41" s="212" t="s">
        <v>272</v>
      </c>
      <c r="I41" s="246" t="s">
        <v>356</v>
      </c>
      <c r="J41" s="247"/>
      <c r="K41" s="247"/>
      <c r="L41" s="248"/>
      <c r="M41" s="49"/>
    </row>
    <row r="42" spans="1:13" ht="15" customHeight="1">
      <c r="A42" s="184"/>
      <c r="B42" s="249">
        <v>1</v>
      </c>
      <c r="C42" s="250" t="s">
        <v>371</v>
      </c>
      <c r="D42" s="251" t="s">
        <v>213</v>
      </c>
      <c r="E42" s="251" t="s">
        <v>273</v>
      </c>
      <c r="F42" s="251" t="s">
        <v>274</v>
      </c>
      <c r="G42" s="251" t="s">
        <v>275</v>
      </c>
      <c r="H42" s="252">
        <v>36526</v>
      </c>
      <c r="I42" s="253" t="s">
        <v>364</v>
      </c>
      <c r="J42" s="187"/>
      <c r="K42" s="187"/>
      <c r="L42" s="187"/>
      <c r="M42" s="49"/>
    </row>
    <row r="43" spans="1:13" ht="15" customHeight="1">
      <c r="A43" s="184"/>
      <c r="B43" s="254">
        <v>2</v>
      </c>
      <c r="C43" s="255"/>
      <c r="D43" s="255"/>
      <c r="E43" s="255"/>
      <c r="F43" s="255"/>
      <c r="G43" s="255"/>
      <c r="H43" s="255"/>
      <c r="I43" s="256"/>
      <c r="J43" s="187"/>
      <c r="K43" s="187"/>
      <c r="L43" s="187"/>
      <c r="M43" s="49"/>
    </row>
    <row r="44" spans="1:13" ht="15" customHeight="1">
      <c r="A44" s="184"/>
      <c r="B44" s="254">
        <v>3</v>
      </c>
      <c r="C44" s="255"/>
      <c r="D44" s="255"/>
      <c r="E44" s="255"/>
      <c r="F44" s="255"/>
      <c r="G44" s="255"/>
      <c r="H44" s="255"/>
      <c r="I44" s="256"/>
      <c r="J44" s="49"/>
      <c r="K44" s="49"/>
      <c r="L44" s="49"/>
      <c r="M44" s="49"/>
    </row>
    <row r="45" spans="1:13" ht="15" customHeight="1">
      <c r="A45" s="184"/>
      <c r="B45" s="254"/>
      <c r="C45" s="255"/>
      <c r="D45" s="255"/>
      <c r="E45" s="255"/>
      <c r="F45" s="255"/>
      <c r="G45" s="255"/>
      <c r="H45" s="255"/>
      <c r="I45" s="256"/>
      <c r="J45" s="49"/>
      <c r="K45" s="49"/>
      <c r="L45" s="49"/>
      <c r="M45" s="49"/>
    </row>
    <row r="46" spans="1:13" ht="15" customHeight="1">
      <c r="A46" s="184"/>
      <c r="B46" s="254"/>
      <c r="C46" s="255"/>
      <c r="D46" s="255"/>
      <c r="E46" s="255"/>
      <c r="F46" s="255"/>
      <c r="G46" s="255"/>
      <c r="H46" s="255"/>
      <c r="I46" s="256"/>
      <c r="J46" s="49"/>
      <c r="K46" s="49"/>
      <c r="L46" s="49"/>
      <c r="M46" s="49"/>
    </row>
    <row r="47" spans="1:13" ht="15" customHeight="1">
      <c r="A47" s="184"/>
      <c r="B47" s="254"/>
      <c r="C47" s="255"/>
      <c r="D47" s="255"/>
      <c r="E47" s="255"/>
      <c r="F47" s="255"/>
      <c r="G47" s="255"/>
      <c r="H47" s="255"/>
      <c r="I47" s="256"/>
      <c r="J47" s="49"/>
      <c r="K47" s="49"/>
      <c r="L47" s="49"/>
      <c r="M47" s="49"/>
    </row>
    <row r="48" spans="1:13" ht="15" customHeight="1">
      <c r="A48" s="184"/>
      <c r="B48" s="254"/>
      <c r="C48" s="255"/>
      <c r="D48" s="255"/>
      <c r="E48" s="255"/>
      <c r="F48" s="255"/>
      <c r="G48" s="255"/>
      <c r="H48" s="255"/>
      <c r="I48" s="256"/>
      <c r="J48" s="49"/>
      <c r="K48" s="49"/>
      <c r="L48" s="49"/>
      <c r="M48" s="49"/>
    </row>
    <row r="49" spans="1:13" ht="15" customHeight="1" thickBot="1">
      <c r="A49" s="184"/>
      <c r="B49" s="257"/>
      <c r="C49" s="258"/>
      <c r="D49" s="258"/>
      <c r="E49" s="258"/>
      <c r="F49" s="258"/>
      <c r="G49" s="258"/>
      <c r="H49" s="258"/>
      <c r="I49" s="259"/>
      <c r="J49" s="49"/>
      <c r="K49" s="49"/>
      <c r="L49" s="49"/>
      <c r="M49" s="49"/>
    </row>
    <row r="50" spans="1:13" ht="1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</row>
    <row r="51" spans="1:13" ht="15" customHeight="1" thickBot="1">
      <c r="A51" s="184"/>
      <c r="B51" s="245" t="s">
        <v>354</v>
      </c>
      <c r="C51" s="49"/>
      <c r="D51" s="49"/>
      <c r="E51" s="49"/>
      <c r="F51" s="49"/>
      <c r="G51" s="49"/>
      <c r="H51" s="49"/>
      <c r="I51" s="187"/>
      <c r="J51" s="187"/>
      <c r="K51" s="187"/>
      <c r="L51" s="187"/>
      <c r="M51" s="184"/>
    </row>
    <row r="52" spans="1:13" ht="31.8" thickBot="1">
      <c r="A52" s="184"/>
      <c r="B52" s="210" t="s">
        <v>355</v>
      </c>
      <c r="C52" s="212" t="s">
        <v>268</v>
      </c>
      <c r="D52" s="211" t="s">
        <v>143</v>
      </c>
      <c r="E52" s="212" t="s">
        <v>269</v>
      </c>
      <c r="F52" s="212" t="s">
        <v>270</v>
      </c>
      <c r="G52" s="212" t="s">
        <v>271</v>
      </c>
      <c r="H52" s="212" t="s">
        <v>272</v>
      </c>
      <c r="I52" s="246" t="s">
        <v>356</v>
      </c>
      <c r="J52" s="247"/>
      <c r="K52" s="247"/>
      <c r="L52" s="248"/>
      <c r="M52" s="184"/>
    </row>
    <row r="53" spans="1:13" ht="15" customHeight="1">
      <c r="A53" s="184"/>
      <c r="B53" s="249">
        <v>1</v>
      </c>
      <c r="C53" s="250" t="s">
        <v>372</v>
      </c>
      <c r="D53" s="251" t="s">
        <v>213</v>
      </c>
      <c r="E53" s="251" t="s">
        <v>273</v>
      </c>
      <c r="F53" s="251" t="s">
        <v>274</v>
      </c>
      <c r="G53" s="251" t="s">
        <v>275</v>
      </c>
      <c r="H53" s="252">
        <v>36526</v>
      </c>
      <c r="I53" s="253">
        <v>41639</v>
      </c>
      <c r="J53" s="187"/>
      <c r="K53" s="187"/>
      <c r="L53" s="187"/>
      <c r="M53" s="184"/>
    </row>
    <row r="54" spans="1:13" ht="15" customHeight="1">
      <c r="A54" s="184"/>
      <c r="B54" s="254">
        <v>2</v>
      </c>
      <c r="C54" s="255"/>
      <c r="D54" s="255"/>
      <c r="E54" s="255"/>
      <c r="F54" s="255"/>
      <c r="G54" s="255"/>
      <c r="H54" s="255"/>
      <c r="I54" s="256"/>
      <c r="J54" s="187"/>
      <c r="K54" s="187"/>
      <c r="L54" s="187"/>
      <c r="M54" s="184"/>
    </row>
    <row r="55" spans="1:13" ht="15" customHeight="1">
      <c r="A55" s="184"/>
      <c r="B55" s="254">
        <v>3</v>
      </c>
      <c r="C55" s="255"/>
      <c r="D55" s="255"/>
      <c r="E55" s="255"/>
      <c r="F55" s="255"/>
      <c r="G55" s="255"/>
      <c r="H55" s="255"/>
      <c r="I55" s="256"/>
      <c r="J55" s="49"/>
      <c r="K55" s="49"/>
      <c r="L55" s="49"/>
      <c r="M55" s="184"/>
    </row>
    <row r="56" spans="1:13" ht="15" customHeight="1">
      <c r="A56" s="184"/>
      <c r="B56" s="254"/>
      <c r="C56" s="255"/>
      <c r="D56" s="255"/>
      <c r="E56" s="255"/>
      <c r="F56" s="255"/>
      <c r="G56" s="255"/>
      <c r="H56" s="255"/>
      <c r="I56" s="256"/>
      <c r="J56" s="49"/>
      <c r="K56" s="49"/>
      <c r="L56" s="49"/>
      <c r="M56" s="184"/>
    </row>
    <row r="57" spans="1:13" ht="15" customHeight="1">
      <c r="A57" s="184"/>
      <c r="B57" s="254"/>
      <c r="C57" s="255"/>
      <c r="D57" s="255"/>
      <c r="E57" s="255"/>
      <c r="F57" s="255"/>
      <c r="G57" s="255"/>
      <c r="H57" s="255"/>
      <c r="I57" s="256"/>
      <c r="J57" s="49"/>
      <c r="K57" s="49"/>
      <c r="L57" s="49"/>
      <c r="M57" s="184"/>
    </row>
    <row r="58" spans="1:13" ht="15" customHeight="1">
      <c r="A58" s="184"/>
      <c r="B58" s="254"/>
      <c r="C58" s="255"/>
      <c r="D58" s="255"/>
      <c r="E58" s="255"/>
      <c r="F58" s="255"/>
      <c r="G58" s="255"/>
      <c r="H58" s="255"/>
      <c r="I58" s="256"/>
      <c r="J58" s="49"/>
      <c r="K58" s="49"/>
      <c r="L58" s="49"/>
      <c r="M58" s="184"/>
    </row>
    <row r="59" spans="1:13" ht="15" customHeight="1">
      <c r="A59" s="184"/>
      <c r="B59" s="254"/>
      <c r="C59" s="255"/>
      <c r="D59" s="255"/>
      <c r="E59" s="255"/>
      <c r="F59" s="255"/>
      <c r="G59" s="255"/>
      <c r="H59" s="255"/>
      <c r="I59" s="256"/>
      <c r="J59" s="49"/>
      <c r="K59" s="49"/>
      <c r="L59" s="49"/>
      <c r="M59" s="184"/>
    </row>
    <row r="60" spans="1:13" ht="15" customHeight="1" thickBot="1">
      <c r="A60" s="184"/>
      <c r="B60" s="257"/>
      <c r="C60" s="258"/>
      <c r="D60" s="258"/>
      <c r="E60" s="258"/>
      <c r="F60" s="258"/>
      <c r="G60" s="258"/>
      <c r="H60" s="258"/>
      <c r="I60" s="259"/>
      <c r="J60" s="49"/>
      <c r="K60" s="49"/>
      <c r="L60" s="49"/>
      <c r="M60" s="184"/>
    </row>
    <row r="61" spans="1:13" ht="15" customHeight="1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</row>
    <row r="62" spans="1:13" ht="15" customHeight="1">
      <c r="A62" s="184"/>
      <c r="B62" s="260" t="s">
        <v>357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</row>
    <row r="63" spans="1:13" ht="1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</row>
  </sheetData>
  <phoneticPr fontId="9" type="noConversion"/>
  <hyperlinks>
    <hyperlink ref="B1" location="엑셀파일설명!Print_Area" display="엑셀파일설명"/>
  </hyperlinks>
  <pageMargins left="0.23622047244094491" right="0.23622047244094491" top="0.74803149606299213" bottom="0.74803149606299213" header="0.31496062992125984" footer="0.31496062992125984"/>
  <pageSetup paperSize="9" scale="54" orientation="landscape" cellComments="asDisplayed" r:id="rId1"/>
  <headerFooter alignWithMargins="0"/>
  <colBreaks count="1" manualBreakCount="1">
    <brk id="12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68"/>
  <sheetViews>
    <sheetView showGridLines="0" view="pageBreakPreview" zoomScaleNormal="100" zoomScaleSheetLayoutView="100" workbookViewId="0">
      <selection activeCell="B1" sqref="B1"/>
    </sheetView>
  </sheetViews>
  <sheetFormatPr defaultColWidth="9.109375" defaultRowHeight="13.2"/>
  <cols>
    <col min="1" max="1" width="2.33203125" style="9" customWidth="1"/>
    <col min="2" max="2" width="25.6640625" style="9" customWidth="1"/>
    <col min="3" max="3" width="23.44140625" style="9" customWidth="1"/>
    <col min="4" max="6" width="13.5546875" style="9" customWidth="1"/>
    <col min="7" max="10" width="12.6640625" style="9" customWidth="1"/>
    <col min="11" max="11" width="15.5546875" style="9" customWidth="1"/>
    <col min="12" max="12" width="49.5546875" style="9" customWidth="1"/>
    <col min="13" max="13" width="10.5546875" style="9" customWidth="1"/>
    <col min="14" max="14" width="10.44140625" style="9" customWidth="1"/>
    <col min="15" max="15" width="14" style="9" bestFit="1" customWidth="1"/>
    <col min="16" max="16" width="9.109375" style="9"/>
    <col min="17" max="17" width="3.109375" style="9" customWidth="1"/>
    <col min="18" max="16384" width="9.109375" style="9"/>
  </cols>
  <sheetData>
    <row r="1" spans="1:17" ht="16.5" customHeight="1" thickBot="1">
      <c r="A1" s="49"/>
      <c r="B1" s="14" t="s">
        <v>396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6.2" thickBot="1">
      <c r="A2" s="49"/>
      <c r="B2" s="16" t="s">
        <v>19</v>
      </c>
      <c r="C2" s="58" t="str">
        <f>운용사연락처!$C$2</f>
        <v>운용사AAA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4.25" customHeight="1">
      <c r="A3" s="71"/>
      <c r="B3" s="19"/>
      <c r="C3" s="2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2" customHeight="1">
      <c r="A4" s="63"/>
      <c r="B4" s="22" t="s">
        <v>68</v>
      </c>
      <c r="C4" s="64"/>
      <c r="D4" s="64"/>
      <c r="E4" s="64"/>
      <c r="F4" s="64"/>
      <c r="G4" s="64"/>
      <c r="H4" s="64"/>
      <c r="I4" s="64"/>
      <c r="J4" s="64"/>
      <c r="K4" s="65"/>
      <c r="L4" s="49"/>
      <c r="M4" s="49"/>
      <c r="N4" s="49"/>
      <c r="O4" s="49"/>
      <c r="P4" s="49"/>
      <c r="Q4" s="49"/>
    </row>
    <row r="5" spans="1:17" ht="12" customHeight="1">
      <c r="A5" s="63"/>
      <c r="B5" s="66" t="s">
        <v>441</v>
      </c>
      <c r="C5" s="67"/>
      <c r="D5" s="67"/>
      <c r="E5" s="67"/>
      <c r="F5" s="67"/>
      <c r="G5" s="67"/>
      <c r="H5" s="67"/>
      <c r="I5" s="67"/>
      <c r="J5" s="67"/>
      <c r="K5" s="70"/>
      <c r="L5" s="49"/>
      <c r="M5" s="49"/>
      <c r="N5" s="49"/>
      <c r="O5" s="49"/>
      <c r="P5" s="49"/>
      <c r="Q5" s="49"/>
    </row>
    <row r="6" spans="1:17" ht="12" customHeight="1">
      <c r="A6" s="71"/>
      <c r="B6" s="66" t="s">
        <v>316</v>
      </c>
      <c r="C6" s="67"/>
      <c r="D6" s="67"/>
      <c r="E6" s="67"/>
      <c r="F6" s="67"/>
      <c r="G6" s="67"/>
      <c r="H6" s="67"/>
      <c r="I6" s="67"/>
      <c r="J6" s="67"/>
      <c r="K6" s="70"/>
      <c r="L6" s="49"/>
      <c r="M6" s="49"/>
      <c r="N6" s="49"/>
      <c r="O6" s="49"/>
      <c r="P6" s="49"/>
      <c r="Q6" s="49"/>
    </row>
    <row r="7" spans="1:17" ht="12" customHeight="1">
      <c r="A7" s="71"/>
      <c r="B7" s="66" t="s">
        <v>317</v>
      </c>
      <c r="C7" s="67"/>
      <c r="D7" s="67"/>
      <c r="E7" s="67"/>
      <c r="F7" s="67"/>
      <c r="G7" s="67"/>
      <c r="H7" s="67"/>
      <c r="I7" s="67"/>
      <c r="J7" s="67"/>
      <c r="K7" s="70"/>
      <c r="L7" s="49"/>
      <c r="M7" s="49"/>
      <c r="N7" s="49"/>
      <c r="O7" s="49"/>
      <c r="P7" s="49"/>
      <c r="Q7" s="49"/>
    </row>
    <row r="8" spans="1:17" ht="12" customHeight="1">
      <c r="A8" s="71"/>
      <c r="B8" s="66" t="s">
        <v>389</v>
      </c>
      <c r="C8" s="67"/>
      <c r="D8" s="67"/>
      <c r="E8" s="67"/>
      <c r="F8" s="67"/>
      <c r="G8" s="67"/>
      <c r="H8" s="67"/>
      <c r="I8" s="67"/>
      <c r="J8" s="67"/>
      <c r="K8" s="70"/>
      <c r="L8" s="49"/>
      <c r="M8" s="49"/>
      <c r="N8" s="49"/>
      <c r="O8" s="49"/>
      <c r="P8" s="49"/>
      <c r="Q8" s="49"/>
    </row>
    <row r="9" spans="1:17" ht="12" customHeight="1">
      <c r="A9" s="71"/>
      <c r="B9" s="66" t="s">
        <v>318</v>
      </c>
      <c r="C9" s="67"/>
      <c r="D9" s="67"/>
      <c r="E9" s="67"/>
      <c r="F9" s="67"/>
      <c r="G9" s="67"/>
      <c r="H9" s="67"/>
      <c r="I9" s="67"/>
      <c r="J9" s="67"/>
      <c r="K9" s="70"/>
      <c r="L9" s="49"/>
      <c r="M9" s="49"/>
      <c r="N9" s="49"/>
      <c r="O9" s="49"/>
      <c r="P9" s="49"/>
      <c r="Q9" s="49"/>
    </row>
    <row r="10" spans="1:17" ht="12" customHeight="1">
      <c r="A10" s="71"/>
      <c r="B10" s="261" t="s">
        <v>386</v>
      </c>
      <c r="C10" s="67"/>
      <c r="D10" s="67"/>
      <c r="E10" s="67"/>
      <c r="F10" s="67"/>
      <c r="G10" s="67"/>
      <c r="H10" s="67"/>
      <c r="I10" s="67"/>
      <c r="J10" s="67"/>
      <c r="K10" s="70"/>
      <c r="L10" s="49"/>
      <c r="M10" s="49"/>
      <c r="N10" s="49"/>
      <c r="O10" s="49"/>
      <c r="P10" s="49"/>
      <c r="Q10" s="49"/>
    </row>
    <row r="11" spans="1:17" ht="12" customHeight="1">
      <c r="A11" s="80"/>
      <c r="B11" s="173" t="s">
        <v>497</v>
      </c>
      <c r="C11" s="19"/>
      <c r="D11" s="19"/>
      <c r="E11" s="19"/>
      <c r="F11" s="19"/>
      <c r="G11" s="67"/>
      <c r="H11" s="67"/>
      <c r="I11" s="67"/>
      <c r="J11" s="67"/>
      <c r="K11" s="70"/>
      <c r="L11" s="49"/>
      <c r="M11" s="49"/>
      <c r="N11" s="49"/>
      <c r="O11" s="49"/>
      <c r="P11" s="49"/>
      <c r="Q11" s="49"/>
    </row>
    <row r="12" spans="1:17" ht="12" customHeight="1">
      <c r="A12" s="80"/>
      <c r="B12" s="173" t="s">
        <v>319</v>
      </c>
      <c r="C12" s="19"/>
      <c r="D12" s="19"/>
      <c r="E12" s="19"/>
      <c r="F12" s="19"/>
      <c r="G12" s="67"/>
      <c r="H12" s="67"/>
      <c r="I12" s="67"/>
      <c r="J12" s="67"/>
      <c r="K12" s="70"/>
      <c r="L12" s="49"/>
      <c r="M12" s="49"/>
      <c r="N12" s="49"/>
      <c r="O12" s="49"/>
      <c r="P12" s="49"/>
      <c r="Q12" s="49"/>
    </row>
    <row r="13" spans="1:17" ht="12" customHeight="1">
      <c r="A13" s="80"/>
      <c r="B13" s="261"/>
      <c r="C13" s="67"/>
      <c r="D13" s="67"/>
      <c r="E13" s="67"/>
      <c r="F13" s="67"/>
      <c r="G13" s="67"/>
      <c r="H13" s="67"/>
      <c r="I13" s="67"/>
      <c r="J13" s="67"/>
      <c r="K13" s="70"/>
      <c r="L13" s="49"/>
      <c r="M13" s="49"/>
      <c r="N13" s="49"/>
      <c r="O13" s="49"/>
      <c r="P13" s="49"/>
      <c r="Q13" s="49"/>
    </row>
    <row r="14" spans="1:17" ht="12" customHeight="1">
      <c r="A14" s="80"/>
      <c r="B14" s="26" t="s">
        <v>191</v>
      </c>
      <c r="C14" s="67"/>
      <c r="D14" s="67"/>
      <c r="E14" s="67"/>
      <c r="F14" s="67"/>
      <c r="G14" s="67"/>
      <c r="H14" s="67"/>
      <c r="I14" s="67"/>
      <c r="J14" s="67"/>
      <c r="K14" s="70"/>
      <c r="L14" s="49"/>
      <c r="M14" s="49"/>
      <c r="N14" s="49"/>
      <c r="O14" s="49"/>
      <c r="P14" s="49"/>
      <c r="Q14" s="49"/>
    </row>
    <row r="15" spans="1:17" ht="12" customHeight="1">
      <c r="A15" s="80"/>
      <c r="B15" s="26" t="s">
        <v>367</v>
      </c>
      <c r="C15" s="67"/>
      <c r="D15" s="67"/>
      <c r="E15" s="67"/>
      <c r="F15" s="67"/>
      <c r="G15" s="67"/>
      <c r="H15" s="67"/>
      <c r="I15" s="67"/>
      <c r="J15" s="67"/>
      <c r="K15" s="70"/>
      <c r="L15" s="49"/>
      <c r="M15" s="49"/>
      <c r="N15" s="49"/>
      <c r="O15" s="49"/>
      <c r="P15" s="49"/>
      <c r="Q15" s="49"/>
    </row>
    <row r="16" spans="1:17" ht="12" customHeight="1">
      <c r="A16" s="80"/>
      <c r="B16" s="26" t="s">
        <v>192</v>
      </c>
      <c r="C16" s="67"/>
      <c r="D16" s="67"/>
      <c r="E16" s="67"/>
      <c r="F16" s="67"/>
      <c r="G16" s="67"/>
      <c r="H16" s="67"/>
      <c r="I16" s="67"/>
      <c r="J16" s="67"/>
      <c r="K16" s="70"/>
      <c r="L16" s="49"/>
      <c r="M16" s="49"/>
      <c r="N16" s="49"/>
      <c r="O16" s="49"/>
      <c r="P16" s="49"/>
      <c r="Q16" s="49"/>
    </row>
    <row r="17" spans="1:17" ht="12" customHeight="1">
      <c r="A17" s="80"/>
      <c r="B17" s="262" t="s">
        <v>320</v>
      </c>
      <c r="C17" s="67"/>
      <c r="D17" s="67"/>
      <c r="E17" s="67"/>
      <c r="F17" s="67"/>
      <c r="G17" s="67"/>
      <c r="H17" s="67"/>
      <c r="I17" s="67"/>
      <c r="J17" s="67"/>
      <c r="K17" s="70"/>
      <c r="L17" s="49"/>
      <c r="M17" s="49"/>
      <c r="N17" s="49"/>
      <c r="O17" s="49"/>
      <c r="P17" s="49"/>
      <c r="Q17" s="49"/>
    </row>
    <row r="18" spans="1:17" ht="12" customHeight="1">
      <c r="A18" s="71"/>
      <c r="B18" s="83" t="s">
        <v>87</v>
      </c>
      <c r="C18" s="84"/>
      <c r="D18" s="84"/>
      <c r="E18" s="84"/>
      <c r="F18" s="84"/>
      <c r="G18" s="84"/>
      <c r="H18" s="84"/>
      <c r="I18" s="84"/>
      <c r="J18" s="84"/>
      <c r="K18" s="85"/>
      <c r="L18" s="49"/>
      <c r="M18" s="49"/>
      <c r="N18" s="49"/>
      <c r="O18" s="49"/>
      <c r="P18" s="49"/>
      <c r="Q18" s="49"/>
    </row>
    <row r="19" spans="1:17" ht="15.6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s="7" customFormat="1" ht="14.25" customHeight="1">
      <c r="A20" s="59"/>
      <c r="B20" s="60" t="s">
        <v>205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s="7" customFormat="1" ht="14.25" customHeight="1">
      <c r="A21" s="59"/>
      <c r="B21" s="179"/>
      <c r="C21" s="59"/>
      <c r="D21" s="59"/>
      <c r="E21" s="59"/>
      <c r="F21" s="59"/>
      <c r="G21" s="59"/>
      <c r="H21" s="62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15.6">
      <c r="A22" s="49"/>
      <c r="B22" s="325" t="s">
        <v>201</v>
      </c>
      <c r="C22" s="142" t="str">
        <f>'III.2.운용조직 상세'!B20</f>
        <v>김철수</v>
      </c>
      <c r="D22" s="145" t="s">
        <v>206</v>
      </c>
      <c r="E22" s="67"/>
      <c r="F22" s="67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15.6">
      <c r="A23" s="49"/>
      <c r="B23" s="49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147"/>
      <c r="P23" s="147" t="s">
        <v>107</v>
      </c>
      <c r="Q23" s="49"/>
    </row>
    <row r="24" spans="1:17" ht="17.25" customHeight="1">
      <c r="A24" s="49"/>
      <c r="B24" s="148"/>
      <c r="C24" s="148"/>
      <c r="D24" s="148"/>
      <c r="E24" s="148"/>
      <c r="F24" s="148"/>
      <c r="G24" s="148"/>
      <c r="H24" s="148"/>
      <c r="I24" s="148"/>
      <c r="J24" s="148"/>
      <c r="K24" s="345" t="s">
        <v>204</v>
      </c>
      <c r="L24" s="345"/>
      <c r="M24" s="148"/>
      <c r="N24" s="148"/>
      <c r="O24" s="148"/>
      <c r="P24" s="148"/>
      <c r="Q24" s="49"/>
    </row>
    <row r="25" spans="1:17" ht="31.2">
      <c r="A25" s="49"/>
      <c r="B25" s="149" t="s">
        <v>21</v>
      </c>
      <c r="C25" s="150" t="s">
        <v>202</v>
      </c>
      <c r="D25" s="149" t="s">
        <v>99</v>
      </c>
      <c r="E25" s="150" t="s">
        <v>104</v>
      </c>
      <c r="F25" s="149" t="s">
        <v>89</v>
      </c>
      <c r="G25" s="149" t="s">
        <v>7</v>
      </c>
      <c r="H25" s="149" t="s">
        <v>8</v>
      </c>
      <c r="I25" s="149" t="s">
        <v>85</v>
      </c>
      <c r="J25" s="149" t="s">
        <v>90</v>
      </c>
      <c r="K25" s="149" t="s">
        <v>93</v>
      </c>
      <c r="L25" s="149" t="s">
        <v>94</v>
      </c>
      <c r="M25" s="149" t="s">
        <v>100</v>
      </c>
      <c r="N25" s="149" t="s">
        <v>135</v>
      </c>
      <c r="O25" s="149" t="s">
        <v>384</v>
      </c>
      <c r="P25" s="149" t="s">
        <v>276</v>
      </c>
      <c r="Q25" s="49"/>
    </row>
    <row r="26" spans="1:17" s="6" customFormat="1" ht="15.6">
      <c r="A26" s="125"/>
      <c r="B26" s="156" t="str">
        <f>C22</f>
        <v>김철수</v>
      </c>
      <c r="C26" s="156" t="s">
        <v>203</v>
      </c>
      <c r="D26" s="152" t="s">
        <v>80</v>
      </c>
      <c r="E26" s="174">
        <f>(J26+K26)/I26</f>
        <v>0.3</v>
      </c>
      <c r="F26" s="152"/>
      <c r="G26" s="93">
        <v>36526</v>
      </c>
      <c r="H26" s="93">
        <v>39813</v>
      </c>
      <c r="I26" s="154">
        <v>40</v>
      </c>
      <c r="J26" s="155">
        <v>0</v>
      </c>
      <c r="K26" s="155">
        <v>12</v>
      </c>
      <c r="L26" s="157" t="s">
        <v>321</v>
      </c>
      <c r="M26" s="152" t="s">
        <v>101</v>
      </c>
      <c r="N26" s="152" t="s">
        <v>136</v>
      </c>
      <c r="O26" s="156"/>
      <c r="P26" s="156"/>
      <c r="Q26" s="125"/>
    </row>
    <row r="27" spans="1:17" s="6" customFormat="1" ht="15.6">
      <c r="A27" s="125"/>
      <c r="B27" s="156" t="str">
        <f>B26</f>
        <v>김철수</v>
      </c>
      <c r="C27" s="156" t="s">
        <v>203</v>
      </c>
      <c r="D27" s="152" t="s">
        <v>77</v>
      </c>
      <c r="E27" s="174">
        <f>(J27+K27)/I27</f>
        <v>1.075</v>
      </c>
      <c r="F27" s="152"/>
      <c r="G27" s="93">
        <v>36526</v>
      </c>
      <c r="H27" s="93">
        <v>39813</v>
      </c>
      <c r="I27" s="154">
        <v>40</v>
      </c>
      <c r="J27" s="155">
        <v>30</v>
      </c>
      <c r="K27" s="155">
        <v>13</v>
      </c>
      <c r="L27" s="157" t="s">
        <v>322</v>
      </c>
      <c r="M27" s="152" t="s">
        <v>101</v>
      </c>
      <c r="N27" s="152" t="s">
        <v>137</v>
      </c>
      <c r="O27" s="156"/>
      <c r="P27" s="156"/>
      <c r="Q27" s="125"/>
    </row>
    <row r="28" spans="1:17" s="6" customFormat="1" ht="15.6">
      <c r="A28" s="125"/>
      <c r="B28" s="156" t="str">
        <f t="shared" ref="B28:B30" si="0">B27</f>
        <v>김철수</v>
      </c>
      <c r="C28" s="156" t="s">
        <v>203</v>
      </c>
      <c r="D28" s="152" t="s">
        <v>78</v>
      </c>
      <c r="E28" s="174">
        <f>(J28+K28)/I28</f>
        <v>0.85</v>
      </c>
      <c r="F28" s="152"/>
      <c r="G28" s="93">
        <v>36526</v>
      </c>
      <c r="H28" s="93">
        <v>39813</v>
      </c>
      <c r="I28" s="154">
        <v>40</v>
      </c>
      <c r="J28" s="155">
        <v>20</v>
      </c>
      <c r="K28" s="155">
        <v>14</v>
      </c>
      <c r="L28" s="157" t="s">
        <v>323</v>
      </c>
      <c r="M28" s="152" t="s">
        <v>102</v>
      </c>
      <c r="N28" s="152"/>
      <c r="O28" s="156"/>
      <c r="P28" s="156"/>
      <c r="Q28" s="125"/>
    </row>
    <row r="29" spans="1:17" s="6" customFormat="1" ht="15.6">
      <c r="A29" s="125"/>
      <c r="B29" s="156" t="str">
        <f t="shared" si="0"/>
        <v>김철수</v>
      </c>
      <c r="C29" s="156" t="s">
        <v>203</v>
      </c>
      <c r="D29" s="152" t="s">
        <v>79</v>
      </c>
      <c r="E29" s="174">
        <f>(J29+K29)/I29</f>
        <v>1.7</v>
      </c>
      <c r="F29" s="152"/>
      <c r="G29" s="93">
        <v>36526</v>
      </c>
      <c r="H29" s="93">
        <v>39813</v>
      </c>
      <c r="I29" s="154">
        <v>30</v>
      </c>
      <c r="J29" s="155">
        <v>50</v>
      </c>
      <c r="K29" s="155">
        <v>1</v>
      </c>
      <c r="L29" s="157" t="s">
        <v>231</v>
      </c>
      <c r="M29" s="152" t="s">
        <v>103</v>
      </c>
      <c r="N29" s="152"/>
      <c r="O29" s="156"/>
      <c r="P29" s="156"/>
      <c r="Q29" s="125"/>
    </row>
    <row r="30" spans="1:17" s="6" customFormat="1" ht="15.6">
      <c r="A30" s="125"/>
      <c r="B30" s="156" t="str">
        <f t="shared" si="0"/>
        <v>김철수</v>
      </c>
      <c r="C30" s="156" t="s">
        <v>203</v>
      </c>
      <c r="D30" s="152" t="s">
        <v>96</v>
      </c>
      <c r="E30" s="174">
        <f>(J30+K30)/I30</f>
        <v>1.1666666666666667</v>
      </c>
      <c r="F30" s="152"/>
      <c r="G30" s="93">
        <v>36526</v>
      </c>
      <c r="H30" s="93">
        <v>39813</v>
      </c>
      <c r="I30" s="154">
        <v>30</v>
      </c>
      <c r="J30" s="155">
        <v>35</v>
      </c>
      <c r="K30" s="155">
        <v>0</v>
      </c>
      <c r="L30" s="157" t="s">
        <v>233</v>
      </c>
      <c r="M30" s="152" t="s">
        <v>102</v>
      </c>
      <c r="N30" s="152"/>
      <c r="O30" s="156"/>
      <c r="P30" s="156"/>
      <c r="Q30" s="125"/>
    </row>
    <row r="31" spans="1:17" s="6" customFormat="1" ht="15.6">
      <c r="A31" s="125"/>
      <c r="B31" s="156"/>
      <c r="C31" s="156"/>
      <c r="D31" s="152"/>
      <c r="E31" s="174"/>
      <c r="F31" s="152"/>
      <c r="G31" s="93"/>
      <c r="H31" s="93"/>
      <c r="I31" s="154"/>
      <c r="J31" s="155"/>
      <c r="K31" s="155"/>
      <c r="L31" s="157"/>
      <c r="M31" s="156"/>
      <c r="N31" s="156"/>
      <c r="O31" s="156"/>
      <c r="P31" s="156"/>
      <c r="Q31" s="125"/>
    </row>
    <row r="32" spans="1:17" s="5" customFormat="1" ht="15.6">
      <c r="A32" s="87"/>
      <c r="B32" s="156"/>
      <c r="C32" s="156"/>
      <c r="D32" s="152"/>
      <c r="E32" s="174"/>
      <c r="F32" s="152"/>
      <c r="G32" s="93"/>
      <c r="H32" s="93"/>
      <c r="I32" s="154"/>
      <c r="J32" s="155"/>
      <c r="K32" s="155"/>
      <c r="L32" s="176"/>
      <c r="M32" s="177"/>
      <c r="N32" s="177"/>
      <c r="O32" s="177"/>
      <c r="P32" s="177"/>
      <c r="Q32" s="87"/>
    </row>
    <row r="33" spans="1:17" s="5" customFormat="1" ht="15.6">
      <c r="A33" s="87"/>
      <c r="B33" s="156"/>
      <c r="C33" s="156"/>
      <c r="D33" s="152"/>
      <c r="E33" s="174"/>
      <c r="F33" s="152"/>
      <c r="G33" s="93"/>
      <c r="H33" s="93"/>
      <c r="I33" s="154"/>
      <c r="J33" s="155"/>
      <c r="K33" s="155"/>
      <c r="L33" s="176"/>
      <c r="M33" s="177"/>
      <c r="N33" s="177"/>
      <c r="O33" s="177"/>
      <c r="P33" s="177"/>
      <c r="Q33" s="87"/>
    </row>
    <row r="34" spans="1:17" s="5" customFormat="1" ht="15.6">
      <c r="A34" s="87"/>
      <c r="B34" s="156"/>
      <c r="C34" s="156"/>
      <c r="D34" s="152"/>
      <c r="E34" s="174"/>
      <c r="F34" s="152"/>
      <c r="G34" s="93"/>
      <c r="H34" s="93"/>
      <c r="I34" s="154"/>
      <c r="J34" s="155"/>
      <c r="K34" s="155"/>
      <c r="L34" s="157"/>
      <c r="M34" s="175"/>
      <c r="N34" s="175"/>
      <c r="O34" s="175"/>
      <c r="P34" s="175"/>
      <c r="Q34" s="87"/>
    </row>
    <row r="35" spans="1:17" s="5" customFormat="1" ht="15.6">
      <c r="A35" s="87"/>
      <c r="B35" s="165"/>
      <c r="C35" s="165"/>
      <c r="D35" s="165"/>
      <c r="E35" s="166">
        <f>(J35+K35)/I35</f>
        <v>0.97222222222222221</v>
      </c>
      <c r="F35" s="165"/>
      <c r="G35" s="165"/>
      <c r="H35" s="165"/>
      <c r="I35" s="178">
        <f>SUM(I26:I34)</f>
        <v>180</v>
      </c>
      <c r="J35" s="178">
        <f>SUM(J26:J34)</f>
        <v>135</v>
      </c>
      <c r="K35" s="178">
        <f>SUM(K26:K34)</f>
        <v>40</v>
      </c>
      <c r="L35" s="165"/>
      <c r="M35" s="165"/>
      <c r="N35" s="165"/>
      <c r="O35" s="165"/>
      <c r="P35" s="165"/>
      <c r="Q35" s="87"/>
    </row>
    <row r="36" spans="1:17" s="5" customFormat="1" ht="15.6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s="5" customFormat="1" ht="15.6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15.6">
      <c r="A38" s="49"/>
      <c r="B38" s="325" t="s">
        <v>201</v>
      </c>
      <c r="C38" s="142" t="str">
        <f>'III.2.운용조직 상세'!B24</f>
        <v>홍길동</v>
      </c>
      <c r="D38" s="145" t="s">
        <v>206</v>
      </c>
      <c r="E38" s="67"/>
      <c r="F38" s="67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15.6">
      <c r="A39" s="49"/>
      <c r="B39" s="4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49"/>
      <c r="P39" s="147" t="s">
        <v>107</v>
      </c>
      <c r="Q39" s="49"/>
    </row>
    <row r="40" spans="1:17" ht="17.25" customHeight="1">
      <c r="A40" s="49"/>
      <c r="B40" s="148"/>
      <c r="C40" s="148"/>
      <c r="D40" s="148"/>
      <c r="E40" s="148"/>
      <c r="F40" s="148"/>
      <c r="G40" s="148"/>
      <c r="H40" s="148"/>
      <c r="I40" s="148"/>
      <c r="J40" s="148"/>
      <c r="K40" s="345" t="s">
        <v>204</v>
      </c>
      <c r="L40" s="345"/>
      <c r="M40" s="148"/>
      <c r="N40" s="148"/>
      <c r="O40" s="148"/>
      <c r="P40" s="148"/>
      <c r="Q40" s="49"/>
    </row>
    <row r="41" spans="1:17" ht="31.2">
      <c r="A41" s="49"/>
      <c r="B41" s="149" t="s">
        <v>21</v>
      </c>
      <c r="C41" s="150" t="s">
        <v>202</v>
      </c>
      <c r="D41" s="149" t="s">
        <v>99</v>
      </c>
      <c r="E41" s="150" t="s">
        <v>104</v>
      </c>
      <c r="F41" s="149" t="s">
        <v>89</v>
      </c>
      <c r="G41" s="149" t="s">
        <v>7</v>
      </c>
      <c r="H41" s="149" t="s">
        <v>8</v>
      </c>
      <c r="I41" s="149" t="s">
        <v>85</v>
      </c>
      <c r="J41" s="149" t="s">
        <v>90</v>
      </c>
      <c r="K41" s="149" t="s">
        <v>93</v>
      </c>
      <c r="L41" s="149" t="s">
        <v>94</v>
      </c>
      <c r="M41" s="149" t="s">
        <v>100</v>
      </c>
      <c r="N41" s="149" t="s">
        <v>135</v>
      </c>
      <c r="O41" s="149" t="s">
        <v>384</v>
      </c>
      <c r="P41" s="149" t="s">
        <v>276</v>
      </c>
      <c r="Q41" s="49"/>
    </row>
    <row r="42" spans="1:17" s="6" customFormat="1" ht="15.6">
      <c r="A42" s="125"/>
      <c r="B42" s="156" t="str">
        <f>C38</f>
        <v>홍길동</v>
      </c>
      <c r="C42" s="156" t="s">
        <v>203</v>
      </c>
      <c r="D42" s="152" t="s">
        <v>80</v>
      </c>
      <c r="E42" s="174">
        <f>(J42+K42)/I42</f>
        <v>0.3</v>
      </c>
      <c r="F42" s="152"/>
      <c r="G42" s="93">
        <v>36526</v>
      </c>
      <c r="H42" s="93">
        <v>39813</v>
      </c>
      <c r="I42" s="154">
        <v>40</v>
      </c>
      <c r="J42" s="155">
        <v>0</v>
      </c>
      <c r="K42" s="155">
        <v>12</v>
      </c>
      <c r="L42" s="157" t="s">
        <v>321</v>
      </c>
      <c r="M42" s="152" t="s">
        <v>101</v>
      </c>
      <c r="N42" s="152" t="s">
        <v>136</v>
      </c>
      <c r="O42" s="156"/>
      <c r="P42" s="156"/>
      <c r="Q42" s="125"/>
    </row>
    <row r="43" spans="1:17" s="6" customFormat="1" ht="15.6">
      <c r="A43" s="125"/>
      <c r="B43" s="156" t="str">
        <f>B42</f>
        <v>홍길동</v>
      </c>
      <c r="C43" s="156" t="s">
        <v>203</v>
      </c>
      <c r="D43" s="152" t="s">
        <v>77</v>
      </c>
      <c r="E43" s="174">
        <f>(J43+K43)/I43</f>
        <v>1.075</v>
      </c>
      <c r="F43" s="152"/>
      <c r="G43" s="93">
        <v>36526</v>
      </c>
      <c r="H43" s="93">
        <v>39813</v>
      </c>
      <c r="I43" s="154">
        <v>40</v>
      </c>
      <c r="J43" s="155">
        <v>30</v>
      </c>
      <c r="K43" s="155">
        <v>13</v>
      </c>
      <c r="L43" s="157" t="s">
        <v>322</v>
      </c>
      <c r="M43" s="152" t="s">
        <v>101</v>
      </c>
      <c r="N43" s="152" t="s">
        <v>137</v>
      </c>
      <c r="O43" s="156"/>
      <c r="P43" s="156"/>
      <c r="Q43" s="125"/>
    </row>
    <row r="44" spans="1:17" s="6" customFormat="1" ht="15.6">
      <c r="A44" s="125"/>
      <c r="B44" s="156" t="str">
        <f t="shared" ref="B44:B46" si="1">B43</f>
        <v>홍길동</v>
      </c>
      <c r="C44" s="156" t="s">
        <v>203</v>
      </c>
      <c r="D44" s="152" t="s">
        <v>78</v>
      </c>
      <c r="E44" s="174">
        <f>(J44+K44)/I44</f>
        <v>0.85</v>
      </c>
      <c r="F44" s="152"/>
      <c r="G44" s="93">
        <v>36526</v>
      </c>
      <c r="H44" s="93">
        <v>39813</v>
      </c>
      <c r="I44" s="154">
        <v>40</v>
      </c>
      <c r="J44" s="155">
        <v>20</v>
      </c>
      <c r="K44" s="155">
        <v>14</v>
      </c>
      <c r="L44" s="157" t="s">
        <v>323</v>
      </c>
      <c r="M44" s="152" t="s">
        <v>102</v>
      </c>
      <c r="N44" s="152"/>
      <c r="O44" s="156"/>
      <c r="P44" s="156"/>
      <c r="Q44" s="125"/>
    </row>
    <row r="45" spans="1:17" s="6" customFormat="1" ht="15.6">
      <c r="A45" s="125"/>
      <c r="B45" s="156" t="str">
        <f t="shared" si="1"/>
        <v>홍길동</v>
      </c>
      <c r="C45" s="156" t="s">
        <v>203</v>
      </c>
      <c r="D45" s="152" t="s">
        <v>79</v>
      </c>
      <c r="E45" s="174">
        <f>(J45+K45)/I45</f>
        <v>1.7</v>
      </c>
      <c r="F45" s="152"/>
      <c r="G45" s="93">
        <v>36526</v>
      </c>
      <c r="H45" s="93">
        <v>39813</v>
      </c>
      <c r="I45" s="154">
        <v>30</v>
      </c>
      <c r="J45" s="155">
        <v>50</v>
      </c>
      <c r="K45" s="155">
        <v>1</v>
      </c>
      <c r="L45" s="157" t="s">
        <v>231</v>
      </c>
      <c r="M45" s="152" t="s">
        <v>103</v>
      </c>
      <c r="N45" s="152"/>
      <c r="O45" s="156"/>
      <c r="P45" s="156"/>
      <c r="Q45" s="125"/>
    </row>
    <row r="46" spans="1:17" s="6" customFormat="1" ht="15.6">
      <c r="A46" s="125"/>
      <c r="B46" s="156" t="str">
        <f t="shared" si="1"/>
        <v>홍길동</v>
      </c>
      <c r="C46" s="156" t="s">
        <v>203</v>
      </c>
      <c r="D46" s="152" t="s">
        <v>96</v>
      </c>
      <c r="E46" s="174">
        <f>(J46+K46)/I46</f>
        <v>1.1666666666666667</v>
      </c>
      <c r="F46" s="152"/>
      <c r="G46" s="93">
        <v>36526</v>
      </c>
      <c r="H46" s="93">
        <v>39813</v>
      </c>
      <c r="I46" s="154">
        <v>30</v>
      </c>
      <c r="J46" s="155">
        <v>35</v>
      </c>
      <c r="K46" s="155">
        <v>0</v>
      </c>
      <c r="L46" s="157" t="s">
        <v>233</v>
      </c>
      <c r="M46" s="152" t="s">
        <v>102</v>
      </c>
      <c r="N46" s="152"/>
      <c r="O46" s="156"/>
      <c r="P46" s="156"/>
      <c r="Q46" s="125"/>
    </row>
    <row r="47" spans="1:17" s="6" customFormat="1" ht="15.6">
      <c r="A47" s="125"/>
      <c r="B47" s="156"/>
      <c r="C47" s="156"/>
      <c r="D47" s="152"/>
      <c r="E47" s="174"/>
      <c r="F47" s="152"/>
      <c r="G47" s="93"/>
      <c r="H47" s="93"/>
      <c r="I47" s="154"/>
      <c r="J47" s="155"/>
      <c r="K47" s="155"/>
      <c r="L47" s="157"/>
      <c r="M47" s="156"/>
      <c r="N47" s="156"/>
      <c r="O47" s="156"/>
      <c r="P47" s="156"/>
      <c r="Q47" s="125"/>
    </row>
    <row r="48" spans="1:17" s="5" customFormat="1" ht="15.6">
      <c r="A48" s="87"/>
      <c r="B48" s="156"/>
      <c r="C48" s="156"/>
      <c r="D48" s="152"/>
      <c r="E48" s="174"/>
      <c r="F48" s="152"/>
      <c r="G48" s="93"/>
      <c r="H48" s="93"/>
      <c r="I48" s="154"/>
      <c r="J48" s="155"/>
      <c r="K48" s="155"/>
      <c r="L48" s="176"/>
      <c r="M48" s="177"/>
      <c r="N48" s="177"/>
      <c r="O48" s="177"/>
      <c r="P48" s="177"/>
      <c r="Q48" s="87"/>
    </row>
    <row r="49" spans="1:17" s="5" customFormat="1" ht="15.6">
      <c r="A49" s="87"/>
      <c r="B49" s="156"/>
      <c r="C49" s="156"/>
      <c r="D49" s="152"/>
      <c r="E49" s="174"/>
      <c r="F49" s="152"/>
      <c r="G49" s="93"/>
      <c r="H49" s="93"/>
      <c r="I49" s="154"/>
      <c r="J49" s="155"/>
      <c r="K49" s="155"/>
      <c r="L49" s="176"/>
      <c r="M49" s="177"/>
      <c r="N49" s="177"/>
      <c r="O49" s="177"/>
      <c r="P49" s="177"/>
      <c r="Q49" s="87"/>
    </row>
    <row r="50" spans="1:17" s="5" customFormat="1" ht="15.6">
      <c r="A50" s="87"/>
      <c r="B50" s="156"/>
      <c r="C50" s="156"/>
      <c r="D50" s="152"/>
      <c r="E50" s="174"/>
      <c r="F50" s="152"/>
      <c r="G50" s="93"/>
      <c r="H50" s="93"/>
      <c r="I50" s="154"/>
      <c r="J50" s="155"/>
      <c r="K50" s="155"/>
      <c r="L50" s="157"/>
      <c r="M50" s="175"/>
      <c r="N50" s="175"/>
      <c r="O50" s="175"/>
      <c r="P50" s="175"/>
      <c r="Q50" s="87"/>
    </row>
    <row r="51" spans="1:17" s="5" customFormat="1" ht="15.6">
      <c r="A51" s="87"/>
      <c r="B51" s="165"/>
      <c r="C51" s="165"/>
      <c r="D51" s="165"/>
      <c r="E51" s="166">
        <f>(J51+K51)/I51</f>
        <v>0.97222222222222221</v>
      </c>
      <c r="F51" s="165"/>
      <c r="G51" s="165"/>
      <c r="H51" s="165"/>
      <c r="I51" s="178">
        <f>SUM(I42:I50)</f>
        <v>180</v>
      </c>
      <c r="J51" s="178">
        <f>SUM(J42:J50)</f>
        <v>135</v>
      </c>
      <c r="K51" s="178">
        <f>SUM(K42:K50)</f>
        <v>40</v>
      </c>
      <c r="L51" s="165"/>
      <c r="M51" s="165"/>
      <c r="N51" s="165"/>
      <c r="O51" s="165"/>
      <c r="P51" s="165"/>
      <c r="Q51" s="87"/>
    </row>
    <row r="52" spans="1:17" s="5" customFormat="1" ht="15.6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1:17" ht="15.6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5.6">
      <c r="A54" s="49"/>
      <c r="B54" s="325" t="s">
        <v>21</v>
      </c>
      <c r="C54" s="142" t="str">
        <f>'III.2.운용조직 상세'!B30</f>
        <v>장길산</v>
      </c>
      <c r="D54" s="145" t="s">
        <v>206</v>
      </c>
      <c r="E54" s="67"/>
      <c r="F54" s="67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5.6">
      <c r="A55" s="49"/>
      <c r="B55" s="49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49"/>
      <c r="P55" s="147" t="s">
        <v>107</v>
      </c>
      <c r="Q55" s="49"/>
    </row>
    <row r="56" spans="1:17" ht="17.25" customHeight="1">
      <c r="A56" s="49"/>
      <c r="B56" s="148"/>
      <c r="C56" s="148"/>
      <c r="D56" s="148"/>
      <c r="E56" s="148"/>
      <c r="F56" s="148"/>
      <c r="G56" s="148"/>
      <c r="H56" s="148"/>
      <c r="I56" s="148"/>
      <c r="J56" s="148"/>
      <c r="K56" s="345" t="s">
        <v>106</v>
      </c>
      <c r="L56" s="345"/>
      <c r="M56" s="148"/>
      <c r="N56" s="148"/>
      <c r="O56" s="148"/>
      <c r="P56" s="148"/>
      <c r="Q56" s="49"/>
    </row>
    <row r="57" spans="1:17" ht="31.2">
      <c r="A57" s="49"/>
      <c r="B57" s="149" t="s">
        <v>21</v>
      </c>
      <c r="C57" s="150" t="s">
        <v>202</v>
      </c>
      <c r="D57" s="149" t="s">
        <v>99</v>
      </c>
      <c r="E57" s="150" t="s">
        <v>104</v>
      </c>
      <c r="F57" s="149" t="s">
        <v>89</v>
      </c>
      <c r="G57" s="149" t="s">
        <v>7</v>
      </c>
      <c r="H57" s="149" t="s">
        <v>8</v>
      </c>
      <c r="I57" s="149" t="s">
        <v>85</v>
      </c>
      <c r="J57" s="149" t="s">
        <v>90</v>
      </c>
      <c r="K57" s="149" t="s">
        <v>93</v>
      </c>
      <c r="L57" s="149" t="s">
        <v>94</v>
      </c>
      <c r="M57" s="149" t="s">
        <v>100</v>
      </c>
      <c r="N57" s="149" t="s">
        <v>135</v>
      </c>
      <c r="O57" s="149" t="s">
        <v>384</v>
      </c>
      <c r="P57" s="149" t="s">
        <v>276</v>
      </c>
      <c r="Q57" s="49"/>
    </row>
    <row r="58" spans="1:17" s="6" customFormat="1" ht="15.6">
      <c r="A58" s="125"/>
      <c r="B58" s="156" t="str">
        <f>C54</f>
        <v>장길산</v>
      </c>
      <c r="C58" s="156" t="s">
        <v>203</v>
      </c>
      <c r="D58" s="152" t="s">
        <v>80</v>
      </c>
      <c r="E58" s="174">
        <f>(J58+K58)/I58</f>
        <v>0.3</v>
      </c>
      <c r="F58" s="152"/>
      <c r="G58" s="93">
        <v>36526</v>
      </c>
      <c r="H58" s="93">
        <v>39813</v>
      </c>
      <c r="I58" s="154">
        <v>40</v>
      </c>
      <c r="J58" s="155">
        <v>0</v>
      </c>
      <c r="K58" s="155">
        <v>12</v>
      </c>
      <c r="L58" s="157" t="s">
        <v>321</v>
      </c>
      <c r="M58" s="152" t="s">
        <v>101</v>
      </c>
      <c r="N58" s="152" t="s">
        <v>136</v>
      </c>
      <c r="O58" s="156"/>
      <c r="P58" s="156"/>
      <c r="Q58" s="125"/>
    </row>
    <row r="59" spans="1:17" s="6" customFormat="1" ht="15.6">
      <c r="A59" s="125"/>
      <c r="B59" s="156" t="str">
        <f>B58</f>
        <v>장길산</v>
      </c>
      <c r="C59" s="156" t="s">
        <v>203</v>
      </c>
      <c r="D59" s="152" t="s">
        <v>77</v>
      </c>
      <c r="E59" s="174">
        <f>(J59+K59)/I59</f>
        <v>1.075</v>
      </c>
      <c r="F59" s="152"/>
      <c r="G59" s="93">
        <v>36526</v>
      </c>
      <c r="H59" s="93">
        <v>39813</v>
      </c>
      <c r="I59" s="154">
        <v>40</v>
      </c>
      <c r="J59" s="155">
        <v>30</v>
      </c>
      <c r="K59" s="155">
        <v>13</v>
      </c>
      <c r="L59" s="157" t="s">
        <v>322</v>
      </c>
      <c r="M59" s="152" t="s">
        <v>101</v>
      </c>
      <c r="N59" s="152" t="s">
        <v>137</v>
      </c>
      <c r="O59" s="156"/>
      <c r="P59" s="156"/>
      <c r="Q59" s="125"/>
    </row>
    <row r="60" spans="1:17" s="6" customFormat="1" ht="15.6">
      <c r="A60" s="125"/>
      <c r="B60" s="156" t="str">
        <f t="shared" ref="B60:B62" si="2">B59</f>
        <v>장길산</v>
      </c>
      <c r="C60" s="156" t="s">
        <v>203</v>
      </c>
      <c r="D60" s="152" t="s">
        <v>78</v>
      </c>
      <c r="E60" s="174">
        <f>(J60+K60)/I60</f>
        <v>0.85</v>
      </c>
      <c r="F60" s="152"/>
      <c r="G60" s="93">
        <v>36526</v>
      </c>
      <c r="H60" s="93">
        <v>39813</v>
      </c>
      <c r="I60" s="154">
        <v>40</v>
      </c>
      <c r="J60" s="155">
        <v>20</v>
      </c>
      <c r="K60" s="155">
        <v>14</v>
      </c>
      <c r="L60" s="157" t="s">
        <v>323</v>
      </c>
      <c r="M60" s="152" t="s">
        <v>102</v>
      </c>
      <c r="N60" s="152"/>
      <c r="O60" s="156"/>
      <c r="P60" s="156"/>
      <c r="Q60" s="125"/>
    </row>
    <row r="61" spans="1:17" s="6" customFormat="1" ht="15.6">
      <c r="A61" s="125"/>
      <c r="B61" s="156" t="str">
        <f t="shared" si="2"/>
        <v>장길산</v>
      </c>
      <c r="C61" s="156" t="s">
        <v>203</v>
      </c>
      <c r="D61" s="152" t="s">
        <v>79</v>
      </c>
      <c r="E61" s="174">
        <f>(J61+K61)/I61</f>
        <v>1.7</v>
      </c>
      <c r="F61" s="152"/>
      <c r="G61" s="93">
        <v>36526</v>
      </c>
      <c r="H61" s="93">
        <v>39813</v>
      </c>
      <c r="I61" s="154">
        <v>30</v>
      </c>
      <c r="J61" s="155">
        <v>50</v>
      </c>
      <c r="K61" s="155">
        <v>1</v>
      </c>
      <c r="L61" s="157" t="s">
        <v>231</v>
      </c>
      <c r="M61" s="152" t="s">
        <v>103</v>
      </c>
      <c r="N61" s="152"/>
      <c r="O61" s="156"/>
      <c r="P61" s="156"/>
      <c r="Q61" s="125"/>
    </row>
    <row r="62" spans="1:17" s="6" customFormat="1" ht="15.6">
      <c r="A62" s="125"/>
      <c r="B62" s="156" t="str">
        <f t="shared" si="2"/>
        <v>장길산</v>
      </c>
      <c r="C62" s="156" t="s">
        <v>203</v>
      </c>
      <c r="D62" s="152" t="s">
        <v>96</v>
      </c>
      <c r="E62" s="174">
        <f>(J62+K62)/I62</f>
        <v>1.1666666666666667</v>
      </c>
      <c r="F62" s="152"/>
      <c r="G62" s="93">
        <v>36526</v>
      </c>
      <c r="H62" s="93">
        <v>39813</v>
      </c>
      <c r="I62" s="154">
        <v>30</v>
      </c>
      <c r="J62" s="155">
        <v>35</v>
      </c>
      <c r="K62" s="155">
        <v>0</v>
      </c>
      <c r="L62" s="157" t="s">
        <v>233</v>
      </c>
      <c r="M62" s="152" t="s">
        <v>102</v>
      </c>
      <c r="N62" s="152"/>
      <c r="O62" s="156"/>
      <c r="P62" s="156"/>
      <c r="Q62" s="125"/>
    </row>
    <row r="63" spans="1:17" s="6" customFormat="1" ht="15.6">
      <c r="A63" s="125"/>
      <c r="B63" s="156"/>
      <c r="C63" s="156"/>
      <c r="D63" s="152"/>
      <c r="E63" s="174"/>
      <c r="F63" s="152"/>
      <c r="G63" s="93"/>
      <c r="H63" s="93"/>
      <c r="I63" s="154"/>
      <c r="J63" s="155"/>
      <c r="K63" s="155"/>
      <c r="L63" s="157"/>
      <c r="M63" s="156"/>
      <c r="N63" s="156"/>
      <c r="O63" s="156"/>
      <c r="P63" s="156"/>
      <c r="Q63" s="125"/>
    </row>
    <row r="64" spans="1:17" s="5" customFormat="1" ht="15.6">
      <c r="A64" s="87"/>
      <c r="B64" s="156"/>
      <c r="C64" s="156"/>
      <c r="D64" s="152"/>
      <c r="E64" s="174"/>
      <c r="F64" s="152"/>
      <c r="G64" s="93"/>
      <c r="H64" s="93"/>
      <c r="I64" s="154"/>
      <c r="J64" s="155"/>
      <c r="K64" s="155"/>
      <c r="L64" s="176"/>
      <c r="M64" s="177"/>
      <c r="N64" s="177"/>
      <c r="O64" s="177"/>
      <c r="P64" s="177"/>
      <c r="Q64" s="87"/>
    </row>
    <row r="65" spans="1:17" s="5" customFormat="1" ht="15.6">
      <c r="A65" s="87"/>
      <c r="B65" s="156"/>
      <c r="C65" s="156"/>
      <c r="D65" s="152"/>
      <c r="E65" s="174"/>
      <c r="F65" s="152"/>
      <c r="G65" s="93"/>
      <c r="H65" s="93"/>
      <c r="I65" s="154"/>
      <c r="J65" s="155"/>
      <c r="K65" s="155"/>
      <c r="L65" s="176"/>
      <c r="M65" s="177"/>
      <c r="N65" s="177"/>
      <c r="O65" s="177"/>
      <c r="P65" s="177"/>
      <c r="Q65" s="87"/>
    </row>
    <row r="66" spans="1:17" s="5" customFormat="1" ht="15.6">
      <c r="A66" s="87"/>
      <c r="B66" s="156"/>
      <c r="C66" s="156"/>
      <c r="D66" s="152"/>
      <c r="E66" s="174"/>
      <c r="F66" s="152"/>
      <c r="G66" s="93"/>
      <c r="H66" s="93"/>
      <c r="I66" s="154"/>
      <c r="J66" s="155"/>
      <c r="K66" s="155"/>
      <c r="L66" s="157"/>
      <c r="M66" s="175"/>
      <c r="N66" s="175"/>
      <c r="O66" s="175"/>
      <c r="P66" s="175"/>
      <c r="Q66" s="87"/>
    </row>
    <row r="67" spans="1:17" s="5" customFormat="1" ht="15.6">
      <c r="A67" s="87"/>
      <c r="B67" s="165"/>
      <c r="C67" s="165"/>
      <c r="D67" s="165"/>
      <c r="E67" s="166">
        <f>(J67+K67)/I67</f>
        <v>0.97222222222222221</v>
      </c>
      <c r="F67" s="165"/>
      <c r="G67" s="165"/>
      <c r="H67" s="165"/>
      <c r="I67" s="178">
        <f>SUM(I58:I66)</f>
        <v>180</v>
      </c>
      <c r="J67" s="178">
        <f>SUM(J58:J66)</f>
        <v>135</v>
      </c>
      <c r="K67" s="178">
        <f>SUM(K58:K66)</f>
        <v>40</v>
      </c>
      <c r="L67" s="165"/>
      <c r="M67" s="165"/>
      <c r="N67" s="165"/>
      <c r="O67" s="165"/>
      <c r="P67" s="165"/>
      <c r="Q67" s="87"/>
    </row>
    <row r="68" spans="1:17" ht="15.6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</sheetData>
  <mergeCells count="3">
    <mergeCell ref="K24:L24"/>
    <mergeCell ref="K40:L40"/>
    <mergeCell ref="K56:L56"/>
  </mergeCells>
  <phoneticPr fontId="9" type="noConversion"/>
  <hyperlinks>
    <hyperlink ref="B1" location="엑셀파일설명!Print_Area" display="엑셀파일설명"/>
  </hyperlinks>
  <pageMargins left="0.23622047244094491" right="0.23622047244094491" top="0.74803149606299213" bottom="0.74803149606299213" header="0.31496062992125984" footer="0.31496062992125984"/>
  <pageSetup paperSize="9" scale="49" orientation="landscape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35"/>
  <sheetViews>
    <sheetView showGridLines="0" view="pageBreakPreview" zoomScaleNormal="100" zoomScaleSheetLayoutView="100" workbookViewId="0">
      <selection activeCell="B1" sqref="B1"/>
    </sheetView>
  </sheetViews>
  <sheetFormatPr defaultColWidth="11.44140625" defaultRowHeight="12" customHeight="1"/>
  <cols>
    <col min="1" max="1" width="3.6640625" customWidth="1"/>
    <col min="2" max="3" width="16.109375" customWidth="1"/>
    <col min="4" max="4" width="27.88671875" bestFit="1" customWidth="1"/>
    <col min="5" max="5" width="14.44140625" customWidth="1"/>
    <col min="6" max="7" width="13.5546875" customWidth="1"/>
    <col min="8" max="9" width="22.6640625" customWidth="1"/>
    <col min="10" max="10" width="7.44140625" customWidth="1"/>
    <col min="11" max="11" width="0.88671875" customWidth="1"/>
    <col min="12" max="13" width="22.6640625" customWidth="1"/>
    <col min="14" max="14" width="7.109375" customWidth="1"/>
    <col min="15" max="15" width="9.6640625" bestFit="1" customWidth="1"/>
    <col min="16" max="16" width="10.5546875" bestFit="1" customWidth="1"/>
    <col min="17" max="17" width="3.6640625" customWidth="1"/>
  </cols>
  <sheetData>
    <row r="1" spans="1:17" ht="15" customHeight="1" thickBot="1">
      <c r="A1" s="184"/>
      <c r="B1" s="14" t="s">
        <v>396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5" customHeight="1" thickBot="1">
      <c r="A2" s="184"/>
      <c r="B2" s="16" t="s">
        <v>19</v>
      </c>
      <c r="C2" s="58" t="str">
        <f>운용사연락처!$C$2</f>
        <v>운용사AAA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15" customHeight="1">
      <c r="A3" s="184"/>
      <c r="B3" s="198"/>
      <c r="C3" s="198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ht="12" customHeight="1">
      <c r="A4" s="184"/>
      <c r="B4" s="22" t="s">
        <v>68</v>
      </c>
      <c r="C4" s="199"/>
      <c r="D4" s="200"/>
      <c r="E4" s="200"/>
      <c r="F4" s="200"/>
      <c r="G4" s="200"/>
      <c r="H4" s="200"/>
      <c r="I4" s="200"/>
      <c r="J4" s="201"/>
      <c r="K4" s="187"/>
      <c r="L4" s="187"/>
      <c r="M4" s="187"/>
      <c r="N4" s="187"/>
      <c r="O4" s="187"/>
      <c r="P4" s="187"/>
      <c r="Q4" s="187"/>
    </row>
    <row r="5" spans="1:17" ht="12" customHeight="1">
      <c r="A5" s="63"/>
      <c r="B5" s="133" t="s">
        <v>442</v>
      </c>
      <c r="C5" s="69"/>
      <c r="D5" s="69"/>
      <c r="E5" s="69"/>
      <c r="F5" s="69"/>
      <c r="G5" s="69"/>
      <c r="H5" s="69"/>
      <c r="I5" s="69"/>
      <c r="J5" s="132"/>
      <c r="K5" s="69"/>
      <c r="L5" s="67"/>
      <c r="M5" s="67"/>
      <c r="N5" s="69"/>
      <c r="O5" s="69"/>
      <c r="P5" s="49"/>
      <c r="Q5" s="49"/>
    </row>
    <row r="6" spans="1:17" ht="12" customHeight="1">
      <c r="A6" s="63"/>
      <c r="B6" s="133" t="s">
        <v>466</v>
      </c>
      <c r="C6" s="69"/>
      <c r="D6" s="69"/>
      <c r="E6" s="69"/>
      <c r="F6" s="69"/>
      <c r="G6" s="69"/>
      <c r="H6" s="69"/>
      <c r="I6" s="69"/>
      <c r="J6" s="132"/>
      <c r="K6" s="69"/>
      <c r="L6" s="67"/>
      <c r="M6" s="67"/>
      <c r="N6" s="69"/>
      <c r="O6" s="69"/>
      <c r="P6" s="49"/>
      <c r="Q6" s="49"/>
    </row>
    <row r="7" spans="1:17" ht="12" customHeight="1">
      <c r="A7" s="184"/>
      <c r="B7" s="202" t="s">
        <v>443</v>
      </c>
      <c r="C7" s="186"/>
      <c r="D7" s="187"/>
      <c r="E7" s="187"/>
      <c r="F7" s="187"/>
      <c r="G7" s="187"/>
      <c r="H7" s="187"/>
      <c r="I7" s="187"/>
      <c r="J7" s="188"/>
      <c r="K7" s="187"/>
      <c r="L7" s="187"/>
      <c r="M7" s="187"/>
      <c r="N7" s="187"/>
      <c r="O7" s="187"/>
      <c r="P7" s="187"/>
      <c r="Q7" s="187"/>
    </row>
    <row r="8" spans="1:17" ht="12" customHeight="1">
      <c r="A8" s="184"/>
      <c r="B8" s="202" t="s">
        <v>467</v>
      </c>
      <c r="C8" s="186"/>
      <c r="D8" s="187"/>
      <c r="E8" s="187"/>
      <c r="F8" s="187"/>
      <c r="G8" s="187"/>
      <c r="H8" s="187"/>
      <c r="I8" s="187"/>
      <c r="J8" s="188"/>
      <c r="K8" s="187"/>
      <c r="L8" s="187"/>
      <c r="M8" s="187"/>
      <c r="N8" s="187"/>
      <c r="O8" s="187"/>
      <c r="P8" s="187"/>
      <c r="Q8" s="187"/>
    </row>
    <row r="9" spans="1:17" ht="12" customHeight="1">
      <c r="A9" s="184"/>
      <c r="B9" s="202" t="s">
        <v>390</v>
      </c>
      <c r="C9" s="186"/>
      <c r="D9" s="187"/>
      <c r="E9" s="187"/>
      <c r="F9" s="187"/>
      <c r="G9" s="187"/>
      <c r="H9" s="187"/>
      <c r="I9" s="187"/>
      <c r="J9" s="188"/>
      <c r="K9" s="187"/>
      <c r="L9" s="187"/>
      <c r="M9" s="187"/>
      <c r="N9" s="187"/>
      <c r="O9" s="187"/>
      <c r="P9" s="187"/>
      <c r="Q9" s="187"/>
    </row>
    <row r="10" spans="1:17" ht="12" customHeight="1">
      <c r="A10" s="184"/>
      <c r="B10" s="202"/>
      <c r="C10" s="186"/>
      <c r="D10" s="187"/>
      <c r="E10" s="187"/>
      <c r="F10" s="187"/>
      <c r="G10" s="187"/>
      <c r="H10" s="187"/>
      <c r="I10" s="187"/>
      <c r="J10" s="188"/>
      <c r="K10" s="187"/>
      <c r="L10" s="187"/>
      <c r="M10" s="187"/>
      <c r="N10" s="187"/>
      <c r="O10" s="187"/>
      <c r="P10" s="187"/>
      <c r="Q10" s="187"/>
    </row>
    <row r="11" spans="1:17" ht="12" customHeight="1">
      <c r="A11" s="184"/>
      <c r="B11" s="83" t="s">
        <v>87</v>
      </c>
      <c r="C11" s="207"/>
      <c r="D11" s="208"/>
      <c r="E11" s="208"/>
      <c r="F11" s="208"/>
      <c r="G11" s="208"/>
      <c r="H11" s="208"/>
      <c r="I11" s="208"/>
      <c r="J11" s="209"/>
      <c r="K11" s="187"/>
      <c r="L11" s="187"/>
      <c r="M11" s="187"/>
      <c r="N11" s="187"/>
      <c r="O11" s="187"/>
      <c r="P11" s="187"/>
      <c r="Q11" s="187"/>
    </row>
    <row r="12" spans="1:17" ht="15" customHeight="1">
      <c r="A12" s="184"/>
      <c r="B12" s="186"/>
      <c r="C12" s="186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4"/>
      <c r="Q12" s="184"/>
    </row>
    <row r="13" spans="1:17" ht="15" customHeight="1">
      <c r="A13" s="71"/>
      <c r="B13" s="33" t="s">
        <v>164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15" customHeight="1">
      <c r="A14" s="71"/>
      <c r="B14" s="33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5" customHeight="1">
      <c r="A15" s="184"/>
      <c r="B15" s="145" t="s">
        <v>195</v>
      </c>
      <c r="C15" s="198"/>
      <c r="D15" s="184"/>
      <c r="E15" s="184"/>
      <c r="F15" s="184"/>
      <c r="G15" s="145"/>
      <c r="H15" s="184"/>
      <c r="I15" s="184"/>
      <c r="J15" s="184"/>
      <c r="K15" s="184"/>
      <c r="L15" s="184"/>
      <c r="M15" s="184"/>
      <c r="N15" s="184"/>
      <c r="O15" s="88"/>
      <c r="P15" s="88" t="s">
        <v>176</v>
      </c>
      <c r="Q15" s="145"/>
    </row>
    <row r="16" spans="1:17" ht="15.6">
      <c r="A16" s="49"/>
      <c r="B16" s="263"/>
      <c r="C16" s="263"/>
      <c r="D16" s="263"/>
      <c r="E16" s="263"/>
      <c r="F16" s="263"/>
      <c r="G16" s="263"/>
      <c r="H16" s="346" t="s">
        <v>325</v>
      </c>
      <c r="I16" s="346"/>
      <c r="J16" s="346"/>
      <c r="K16" s="263"/>
      <c r="L16" s="346" t="s">
        <v>326</v>
      </c>
      <c r="M16" s="346"/>
      <c r="N16" s="346"/>
      <c r="O16" s="263"/>
      <c r="P16" s="263"/>
      <c r="Q16" s="184"/>
    </row>
    <row r="17" spans="1:17" ht="31.2">
      <c r="A17" s="49"/>
      <c r="B17" s="151" t="s">
        <v>165</v>
      </c>
      <c r="C17" s="151" t="s">
        <v>169</v>
      </c>
      <c r="D17" s="151" t="s">
        <v>170</v>
      </c>
      <c r="E17" s="151" t="s">
        <v>171</v>
      </c>
      <c r="F17" s="151" t="s">
        <v>168</v>
      </c>
      <c r="G17" s="151" t="s">
        <v>172</v>
      </c>
      <c r="H17" s="151" t="s">
        <v>174</v>
      </c>
      <c r="I17" s="151" t="s">
        <v>21</v>
      </c>
      <c r="J17" s="151" t="s">
        <v>175</v>
      </c>
      <c r="K17" s="151"/>
      <c r="L17" s="151" t="s">
        <v>174</v>
      </c>
      <c r="M17" s="151" t="s">
        <v>21</v>
      </c>
      <c r="N17" s="151" t="s">
        <v>173</v>
      </c>
      <c r="O17" s="151" t="s">
        <v>251</v>
      </c>
      <c r="P17" s="151" t="s">
        <v>339</v>
      </c>
      <c r="Q17" s="184"/>
    </row>
    <row r="18" spans="1:17" ht="15" customHeight="1">
      <c r="A18" s="90">
        <v>1</v>
      </c>
      <c r="B18" s="92" t="s">
        <v>324</v>
      </c>
      <c r="C18" s="264" t="str">
        <f>'II.1.(1)청산펀드 현황'!B35</f>
        <v>Fund 1호</v>
      </c>
      <c r="D18" s="264" t="str">
        <f>'II.1.(1)청산펀드 현황'!C35</f>
        <v>경영참여형사모집합투자기구</v>
      </c>
      <c r="E18" s="265">
        <f>'II.1.(1)청산펀드 현황'!D35</f>
        <v>36526</v>
      </c>
      <c r="F18" s="265">
        <f>'II.1.(1)청산펀드 현황'!E35</f>
        <v>39813</v>
      </c>
      <c r="G18" s="326">
        <f>'II.1.(1)청산펀드 현황'!F35</f>
        <v>25000</v>
      </c>
      <c r="H18" s="94" t="s">
        <v>281</v>
      </c>
      <c r="I18" s="94"/>
      <c r="J18" s="266">
        <v>4</v>
      </c>
      <c r="K18" s="94"/>
      <c r="L18" s="94" t="s">
        <v>177</v>
      </c>
      <c r="M18" s="94"/>
      <c r="N18" s="266">
        <v>3</v>
      </c>
      <c r="O18" s="267">
        <f>N18/J18</f>
        <v>0.75</v>
      </c>
      <c r="P18" s="268" t="str">
        <f>'II.1.(1)청산펀드 현황'!M35</f>
        <v>N</v>
      </c>
      <c r="Q18" s="184"/>
    </row>
    <row r="19" spans="1:17" ht="15" customHeight="1">
      <c r="A19" s="90">
        <f>A18+1</f>
        <v>2</v>
      </c>
      <c r="B19" s="92" t="s">
        <v>166</v>
      </c>
      <c r="C19" s="264" t="str">
        <f>'II.1.(1)청산펀드 현황'!B36</f>
        <v>Fund 2호</v>
      </c>
      <c r="D19" s="264" t="str">
        <f>'II.1.(1)청산펀드 현황'!C36</f>
        <v>경영참여형사모집합투자기구</v>
      </c>
      <c r="E19" s="265">
        <f>'II.1.(1)청산펀드 현황'!D36</f>
        <v>36526</v>
      </c>
      <c r="F19" s="265">
        <f>'II.1.(1)청산펀드 현황'!E36</f>
        <v>39813</v>
      </c>
      <c r="G19" s="326">
        <f>'II.1.(1)청산펀드 현황'!F36</f>
        <v>25000</v>
      </c>
      <c r="H19" s="94" t="s">
        <v>343</v>
      </c>
      <c r="I19" s="94" t="s">
        <v>344</v>
      </c>
      <c r="J19" s="266">
        <v>3</v>
      </c>
      <c r="K19" s="94"/>
      <c r="L19" s="94" t="s">
        <v>180</v>
      </c>
      <c r="M19" s="94"/>
      <c r="N19" s="266">
        <v>2</v>
      </c>
      <c r="O19" s="267">
        <f>N19/J19</f>
        <v>0.66666666666666663</v>
      </c>
      <c r="P19" s="268" t="str">
        <f>'II.1.(1)청산펀드 현황'!M36</f>
        <v>Y(OOO사)</v>
      </c>
      <c r="Q19" s="184"/>
    </row>
    <row r="20" spans="1:17" ht="15" customHeight="1">
      <c r="A20" s="90">
        <f t="shared" ref="A20:A32" si="0">A19+1</f>
        <v>3</v>
      </c>
      <c r="B20" s="92" t="s">
        <v>166</v>
      </c>
      <c r="C20" s="264" t="str">
        <f>'II.1.(1)청산펀드 현황'!B37</f>
        <v>Fund 3호</v>
      </c>
      <c r="D20" s="264" t="str">
        <f>'II.1.(1)청산펀드 현황'!C37</f>
        <v>경영참여형사모집합투자기구</v>
      </c>
      <c r="E20" s="265">
        <f>'II.1.(1)청산펀드 현황'!D37</f>
        <v>38353</v>
      </c>
      <c r="F20" s="265" t="str">
        <f>'II.1.(1)청산펀드 현황'!E37</f>
        <v>청산중</v>
      </c>
      <c r="G20" s="326">
        <f>'II.1.(1)청산펀드 현황'!F37</f>
        <v>25000</v>
      </c>
      <c r="H20" s="94" t="s">
        <v>180</v>
      </c>
      <c r="I20" s="94"/>
      <c r="J20" s="266">
        <v>2</v>
      </c>
      <c r="K20" s="94"/>
      <c r="L20" s="94" t="s">
        <v>179</v>
      </c>
      <c r="M20" s="94"/>
      <c r="N20" s="266">
        <v>2</v>
      </c>
      <c r="O20" s="267">
        <f>N20/J20</f>
        <v>1</v>
      </c>
      <c r="P20" s="268" t="str">
        <f>'II.1.(1)청산펀드 현황'!M37</f>
        <v>N</v>
      </c>
      <c r="Q20" s="184"/>
    </row>
    <row r="21" spans="1:17" ht="15" customHeight="1">
      <c r="A21" s="90">
        <f t="shared" si="0"/>
        <v>4</v>
      </c>
      <c r="B21" s="92" t="s">
        <v>166</v>
      </c>
      <c r="C21" s="264" t="str">
        <f>'II.1.(1)청산펀드 현황'!B38</f>
        <v>Fund 4호</v>
      </c>
      <c r="D21" s="264" t="str">
        <f>'II.1.(1)청산펀드 현황'!C38</f>
        <v>경영참여형사모집합투자기구</v>
      </c>
      <c r="E21" s="265">
        <f>'II.1.(1)청산펀드 현황'!D38</f>
        <v>38718</v>
      </c>
      <c r="F21" s="265" t="str">
        <f>'II.1.(1)청산펀드 현황'!E38</f>
        <v>만기연장</v>
      </c>
      <c r="G21" s="326">
        <f>'II.1.(1)청산펀드 현황'!F38</f>
        <v>25000</v>
      </c>
      <c r="H21" s="94" t="s">
        <v>177</v>
      </c>
      <c r="I21" s="94"/>
      <c r="J21" s="266">
        <v>3</v>
      </c>
      <c r="K21" s="94"/>
      <c r="L21" s="94" t="s">
        <v>181</v>
      </c>
      <c r="M21" s="94"/>
      <c r="N21" s="266">
        <v>1</v>
      </c>
      <c r="O21" s="267">
        <f>N21/J21</f>
        <v>0.33333333333333331</v>
      </c>
      <c r="P21" s="268" t="str">
        <f>'II.1.(1)청산펀드 현황'!M38</f>
        <v>N</v>
      </c>
      <c r="Q21" s="184"/>
    </row>
    <row r="22" spans="1:17" ht="15" customHeight="1">
      <c r="A22" s="90">
        <f t="shared" si="0"/>
        <v>5</v>
      </c>
      <c r="B22" s="92" t="s">
        <v>167</v>
      </c>
      <c r="C22" s="264" t="str">
        <f>'II.1.(2)운용중펀드 현황'!B27</f>
        <v>Fund 5호</v>
      </c>
      <c r="D22" s="264" t="str">
        <f>'II.1.(2)운용중펀드 현황'!C27</f>
        <v>경영참여형사모집합투자기구</v>
      </c>
      <c r="E22" s="265">
        <f>'II.1.(2)운용중펀드 현황'!D27</f>
        <v>40909</v>
      </c>
      <c r="F22" s="265">
        <f>'II.1.(2)운용중펀드 현황'!E27</f>
        <v>44196</v>
      </c>
      <c r="G22" s="326">
        <f>'II.1.(2)운용중펀드 현황'!G27</f>
        <v>25000</v>
      </c>
      <c r="H22" s="94" t="s">
        <v>178</v>
      </c>
      <c r="I22" s="94"/>
      <c r="J22" s="266">
        <v>3</v>
      </c>
      <c r="K22" s="94"/>
      <c r="L22" s="94" t="s">
        <v>177</v>
      </c>
      <c r="M22" s="94"/>
      <c r="N22" s="266">
        <v>3</v>
      </c>
      <c r="O22" s="267">
        <f>N22/J22</f>
        <v>1</v>
      </c>
      <c r="P22" s="268" t="str">
        <f>'II.1.(2)운용중펀드 현황'!K27</f>
        <v>N</v>
      </c>
      <c r="Q22" s="184"/>
    </row>
    <row r="23" spans="1:17" ht="15" customHeight="1">
      <c r="A23" s="90">
        <f t="shared" si="0"/>
        <v>6</v>
      </c>
      <c r="B23" s="92" t="s">
        <v>167</v>
      </c>
      <c r="C23" s="264" t="str">
        <f>'II.1.(2)운용중펀드 현황'!B28</f>
        <v>Fund 6호</v>
      </c>
      <c r="D23" s="264" t="str">
        <f>'II.1.(2)운용중펀드 현황'!C28</f>
        <v>경영참여형사모집합투자기구</v>
      </c>
      <c r="E23" s="265">
        <f>'II.1.(2)운용중펀드 현황'!D28</f>
        <v>41640</v>
      </c>
      <c r="F23" s="265">
        <f>'II.1.(2)운용중펀드 현황'!E28</f>
        <v>44926</v>
      </c>
      <c r="G23" s="326">
        <f>'II.1.(2)운용중펀드 현황'!G28</f>
        <v>25000</v>
      </c>
      <c r="H23" s="94" t="s">
        <v>341</v>
      </c>
      <c r="I23" s="94"/>
      <c r="J23" s="266">
        <v>3</v>
      </c>
      <c r="K23" s="94"/>
      <c r="L23" s="94" t="s">
        <v>180</v>
      </c>
      <c r="M23" s="94"/>
      <c r="N23" s="266">
        <v>2</v>
      </c>
      <c r="O23" s="267">
        <f t="shared" ref="O23:O24" si="1">N23/J23</f>
        <v>0.66666666666666663</v>
      </c>
      <c r="P23" s="268" t="str">
        <f>'II.1.(2)운용중펀드 현황'!K28</f>
        <v>N</v>
      </c>
      <c r="Q23" s="184"/>
    </row>
    <row r="24" spans="1:17" ht="15" customHeight="1">
      <c r="A24" s="90">
        <f t="shared" si="0"/>
        <v>7</v>
      </c>
      <c r="B24" s="92" t="s">
        <v>167</v>
      </c>
      <c r="C24" s="264" t="str">
        <f>'II.1.(2)운용중펀드 현황'!B29</f>
        <v>Fund 7호</v>
      </c>
      <c r="D24" s="264" t="str">
        <f>'II.1.(2)운용중펀드 현황'!C29</f>
        <v>경영참여형사모집합투자기구</v>
      </c>
      <c r="E24" s="265">
        <f>'II.1.(2)운용중펀드 현황'!D29</f>
        <v>42005</v>
      </c>
      <c r="F24" s="265">
        <f>'II.1.(2)운용중펀드 현황'!E29</f>
        <v>45291</v>
      </c>
      <c r="G24" s="326">
        <f>'II.1.(2)운용중펀드 현황'!G29</f>
        <v>25000</v>
      </c>
      <c r="H24" s="94" t="s">
        <v>180</v>
      </c>
      <c r="I24" s="94" t="s">
        <v>342</v>
      </c>
      <c r="J24" s="266">
        <v>4</v>
      </c>
      <c r="K24" s="94"/>
      <c r="L24" s="94" t="s">
        <v>340</v>
      </c>
      <c r="M24" s="94" t="s">
        <v>342</v>
      </c>
      <c r="N24" s="266">
        <v>3</v>
      </c>
      <c r="O24" s="267">
        <f t="shared" si="1"/>
        <v>0.75</v>
      </c>
      <c r="P24" s="268" t="str">
        <f>'II.1.(2)운용중펀드 현황'!K29</f>
        <v>Y(OOO사)</v>
      </c>
      <c r="Q24" s="184"/>
    </row>
    <row r="25" spans="1:17" ht="15" customHeight="1">
      <c r="A25" s="90">
        <f t="shared" si="0"/>
        <v>8</v>
      </c>
      <c r="B25" s="92"/>
      <c r="C25" s="264"/>
      <c r="D25" s="264"/>
      <c r="E25" s="265"/>
      <c r="F25" s="265"/>
      <c r="G25" s="326"/>
      <c r="H25" s="94"/>
      <c r="I25" s="94"/>
      <c r="J25" s="266"/>
      <c r="K25" s="94"/>
      <c r="L25" s="94"/>
      <c r="M25" s="94"/>
      <c r="N25" s="266"/>
      <c r="O25" s="95"/>
      <c r="P25" s="268"/>
      <c r="Q25" s="184"/>
    </row>
    <row r="26" spans="1:17" ht="15" customHeight="1">
      <c r="A26" s="90">
        <f t="shared" si="0"/>
        <v>9</v>
      </c>
      <c r="B26" s="92"/>
      <c r="C26" s="264"/>
      <c r="D26" s="264"/>
      <c r="E26" s="265"/>
      <c r="F26" s="265"/>
      <c r="G26" s="326"/>
      <c r="H26" s="94"/>
      <c r="I26" s="94"/>
      <c r="J26" s="266"/>
      <c r="K26" s="94"/>
      <c r="L26" s="94"/>
      <c r="M26" s="94"/>
      <c r="N26" s="266"/>
      <c r="O26" s="95"/>
      <c r="P26" s="268"/>
      <c r="Q26" s="184"/>
    </row>
    <row r="27" spans="1:17" ht="15" customHeight="1">
      <c r="A27" s="90">
        <f t="shared" si="0"/>
        <v>10</v>
      </c>
      <c r="B27" s="92"/>
      <c r="C27" s="264"/>
      <c r="D27" s="264"/>
      <c r="E27" s="265"/>
      <c r="F27" s="265"/>
      <c r="G27" s="326"/>
      <c r="H27" s="94"/>
      <c r="I27" s="94"/>
      <c r="J27" s="266"/>
      <c r="K27" s="94"/>
      <c r="L27" s="94"/>
      <c r="M27" s="94"/>
      <c r="N27" s="266"/>
      <c r="O27" s="95"/>
      <c r="P27" s="268"/>
      <c r="Q27" s="184"/>
    </row>
    <row r="28" spans="1:17" ht="15" customHeight="1">
      <c r="A28" s="90">
        <f t="shared" si="0"/>
        <v>11</v>
      </c>
      <c r="B28" s="92"/>
      <c r="C28" s="264"/>
      <c r="D28" s="264"/>
      <c r="E28" s="265"/>
      <c r="F28" s="265"/>
      <c r="G28" s="326"/>
      <c r="H28" s="94"/>
      <c r="I28" s="94"/>
      <c r="J28" s="266"/>
      <c r="K28" s="94"/>
      <c r="L28" s="94"/>
      <c r="M28" s="94"/>
      <c r="N28" s="266"/>
      <c r="O28" s="95"/>
      <c r="P28" s="268"/>
      <c r="Q28" s="184"/>
    </row>
    <row r="29" spans="1:17" ht="15" customHeight="1">
      <c r="A29" s="90">
        <f t="shared" si="0"/>
        <v>12</v>
      </c>
      <c r="B29" s="92"/>
      <c r="C29" s="264"/>
      <c r="D29" s="264"/>
      <c r="E29" s="265"/>
      <c r="F29" s="265"/>
      <c r="G29" s="326"/>
      <c r="H29" s="94"/>
      <c r="I29" s="94"/>
      <c r="J29" s="266"/>
      <c r="K29" s="94"/>
      <c r="L29" s="94"/>
      <c r="M29" s="94"/>
      <c r="N29" s="266"/>
      <c r="O29" s="95"/>
      <c r="P29" s="268"/>
      <c r="Q29" s="184"/>
    </row>
    <row r="30" spans="1:17" ht="15" customHeight="1">
      <c r="A30" s="90">
        <f t="shared" si="0"/>
        <v>13</v>
      </c>
      <c r="B30" s="92"/>
      <c r="C30" s="264"/>
      <c r="D30" s="264"/>
      <c r="E30" s="265"/>
      <c r="F30" s="265"/>
      <c r="G30" s="326"/>
      <c r="H30" s="94"/>
      <c r="I30" s="94"/>
      <c r="J30" s="266"/>
      <c r="K30" s="94"/>
      <c r="L30" s="94"/>
      <c r="M30" s="94"/>
      <c r="N30" s="266"/>
      <c r="O30" s="95"/>
      <c r="P30" s="268"/>
      <c r="Q30" s="184"/>
    </row>
    <row r="31" spans="1:17" ht="15" customHeight="1">
      <c r="A31" s="90">
        <f t="shared" si="0"/>
        <v>14</v>
      </c>
      <c r="B31" s="92"/>
      <c r="C31" s="264"/>
      <c r="D31" s="264"/>
      <c r="E31" s="265"/>
      <c r="F31" s="265"/>
      <c r="G31" s="326"/>
      <c r="H31" s="94"/>
      <c r="I31" s="94"/>
      <c r="J31" s="266"/>
      <c r="K31" s="94"/>
      <c r="L31" s="94"/>
      <c r="M31" s="94"/>
      <c r="N31" s="266"/>
      <c r="O31" s="95"/>
      <c r="P31" s="268"/>
      <c r="Q31" s="184"/>
    </row>
    <row r="32" spans="1:17" ht="15" customHeight="1">
      <c r="A32" s="90">
        <f t="shared" si="0"/>
        <v>15</v>
      </c>
      <c r="B32" s="92"/>
      <c r="C32" s="264"/>
      <c r="D32" s="264"/>
      <c r="E32" s="265"/>
      <c r="F32" s="265"/>
      <c r="G32" s="326"/>
      <c r="H32" s="94"/>
      <c r="I32" s="94"/>
      <c r="J32" s="266"/>
      <c r="K32" s="94"/>
      <c r="L32" s="94"/>
      <c r="M32" s="94"/>
      <c r="N32" s="266"/>
      <c r="O32" s="95"/>
      <c r="P32" s="268"/>
      <c r="Q32" s="184"/>
    </row>
    <row r="33" spans="1:17" ht="15" customHeight="1">
      <c r="A33" s="90"/>
      <c r="B33" s="269"/>
      <c r="C33" s="269"/>
      <c r="D33" s="270"/>
      <c r="E33" s="269"/>
      <c r="F33" s="269"/>
      <c r="G33" s="327"/>
      <c r="H33" s="269"/>
      <c r="I33" s="269"/>
      <c r="J33" s="271"/>
      <c r="K33" s="272"/>
      <c r="L33" s="272"/>
      <c r="M33" s="272"/>
      <c r="N33" s="271"/>
      <c r="O33" s="272"/>
      <c r="P33" s="88"/>
      <c r="Q33" s="49"/>
    </row>
    <row r="34" spans="1:17" ht="15" customHeight="1">
      <c r="A34" s="184"/>
      <c r="B34" s="35" t="s">
        <v>465</v>
      </c>
      <c r="C34" s="324"/>
      <c r="D34" s="324"/>
      <c r="E34" s="324"/>
      <c r="F34" s="324"/>
      <c r="G34" s="328">
        <f>SUM(G18:G33)</f>
        <v>175000</v>
      </c>
      <c r="H34" s="324"/>
      <c r="I34" s="324"/>
      <c r="J34" s="324"/>
      <c r="K34" s="324"/>
      <c r="L34" s="324"/>
      <c r="M34" s="324"/>
      <c r="N34" s="324"/>
      <c r="O34" s="273">
        <f>SUMPRODUCT(G18:G33,O18:O33)/G34</f>
        <v>0.73809523809523803</v>
      </c>
      <c r="P34" s="324"/>
      <c r="Q34" s="184"/>
    </row>
    <row r="35" spans="1:17" ht="15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274"/>
      <c r="K35" s="184"/>
      <c r="L35" s="184"/>
      <c r="M35" s="184"/>
      <c r="N35" s="274"/>
      <c r="O35" s="184"/>
      <c r="P35" s="184"/>
      <c r="Q35" s="184"/>
    </row>
  </sheetData>
  <mergeCells count="2">
    <mergeCell ref="H16:J16"/>
    <mergeCell ref="L16:N16"/>
  </mergeCells>
  <phoneticPr fontId="9" type="noConversion"/>
  <hyperlinks>
    <hyperlink ref="B1" location="엑셀파일설명!Print_Area" display="엑셀파일설명"/>
  </hyperlinks>
  <pageMargins left="0.23622047244094491" right="0.23622047244094491" top="0.74803149606299213" bottom="0.74803149606299213" header="0.31496062992125984" footer="0.31496062992125984"/>
  <pageSetup paperSize="9" scale="62" fitToHeight="0" orientation="landscape" cellComments="asDisplayed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20"/>
  <sheetViews>
    <sheetView showGridLines="0" view="pageBreakPreview" zoomScaleNormal="100" zoomScaleSheetLayoutView="100" workbookViewId="0">
      <selection activeCell="B1" sqref="B1"/>
    </sheetView>
  </sheetViews>
  <sheetFormatPr defaultColWidth="11.44140625" defaultRowHeight="12" customHeight="1"/>
  <cols>
    <col min="1" max="1" width="2.33203125" style="8" customWidth="1"/>
    <col min="2" max="2" width="25.6640625" style="8" customWidth="1"/>
    <col min="3" max="3" width="19.88671875" style="8" customWidth="1"/>
    <col min="4" max="4" width="16.6640625" style="8" customWidth="1"/>
    <col min="5" max="5" width="44" style="8" customWidth="1"/>
    <col min="6" max="6" width="17.88671875" style="8" customWidth="1"/>
    <col min="7" max="7" width="14.6640625" style="8" customWidth="1"/>
    <col min="8" max="8" width="2" style="8" customWidth="1"/>
    <col min="9" max="16384" width="11.44140625" style="8"/>
  </cols>
  <sheetData>
    <row r="1" spans="1:8" ht="15" customHeight="1" thickBot="1">
      <c r="A1" s="184"/>
      <c r="B1" s="14" t="s">
        <v>396</v>
      </c>
      <c r="C1" s="184"/>
      <c r="D1" s="184"/>
      <c r="E1" s="184"/>
      <c r="F1" s="184"/>
      <c r="G1" s="184"/>
      <c r="H1" s="184"/>
    </row>
    <row r="2" spans="1:8" ht="15" customHeight="1" thickBot="1">
      <c r="A2" s="184"/>
      <c r="B2" s="16" t="s">
        <v>19</v>
      </c>
      <c r="C2" s="58" t="str">
        <f>운용사연락처!$C$2</f>
        <v>운용사AAA</v>
      </c>
      <c r="D2" s="184"/>
      <c r="E2" s="184"/>
      <c r="F2" s="184"/>
      <c r="G2" s="184"/>
      <c r="H2" s="184"/>
    </row>
    <row r="3" spans="1:8" ht="15" customHeight="1">
      <c r="A3" s="184"/>
      <c r="B3" s="198"/>
      <c r="C3" s="198"/>
      <c r="D3" s="184"/>
      <c r="E3" s="184"/>
      <c r="F3" s="184"/>
      <c r="G3" s="184"/>
      <c r="H3" s="184"/>
    </row>
    <row r="4" spans="1:8" ht="15" customHeight="1">
      <c r="A4" s="184"/>
      <c r="B4" s="22" t="s">
        <v>68</v>
      </c>
      <c r="C4" s="199"/>
      <c r="D4" s="200"/>
      <c r="E4" s="201"/>
      <c r="F4" s="187"/>
      <c r="G4" s="187"/>
      <c r="H4" s="184"/>
    </row>
    <row r="5" spans="1:8" s="12" customFormat="1" ht="15" customHeight="1">
      <c r="A5" s="240"/>
      <c r="B5" s="203" t="s">
        <v>327</v>
      </c>
      <c r="C5" s="204"/>
      <c r="D5" s="205"/>
      <c r="E5" s="275"/>
      <c r="F5" s="205"/>
      <c r="G5" s="205"/>
      <c r="H5" s="240"/>
    </row>
    <row r="6" spans="1:8" ht="15" customHeight="1">
      <c r="A6" s="184"/>
      <c r="B6" s="276" t="s">
        <v>328</v>
      </c>
      <c r="C6" s="186"/>
      <c r="D6" s="187"/>
      <c r="E6" s="188"/>
      <c r="F6" s="187"/>
      <c r="G6" s="187"/>
      <c r="H6" s="184"/>
    </row>
    <row r="7" spans="1:8" ht="15" customHeight="1">
      <c r="A7" s="184"/>
      <c r="B7" s="277"/>
      <c r="C7" s="207"/>
      <c r="D7" s="208"/>
      <c r="E7" s="209"/>
      <c r="F7" s="187"/>
      <c r="G7" s="187"/>
      <c r="H7" s="184"/>
    </row>
    <row r="8" spans="1:8" ht="15" customHeight="1">
      <c r="A8" s="184"/>
      <c r="B8" s="198"/>
      <c r="C8" s="198"/>
      <c r="D8" s="184"/>
      <c r="E8" s="184"/>
      <c r="F8" s="184"/>
      <c r="G8" s="184"/>
      <c r="H8" s="184"/>
    </row>
    <row r="9" spans="1:8" s="9" customFormat="1" ht="15" customHeight="1">
      <c r="A9" s="71"/>
      <c r="B9" s="33" t="s">
        <v>163</v>
      </c>
      <c r="C9" s="49"/>
      <c r="D9" s="49"/>
      <c r="E9" s="49"/>
      <c r="F9" s="49"/>
      <c r="G9" s="49"/>
      <c r="H9" s="49"/>
    </row>
    <row r="10" spans="1:8" ht="15" customHeight="1">
      <c r="A10" s="184"/>
      <c r="B10" s="198"/>
      <c r="C10" s="198"/>
      <c r="D10" s="184"/>
      <c r="E10" s="184"/>
      <c r="F10" s="184"/>
      <c r="G10" s="184"/>
      <c r="H10" s="184"/>
    </row>
    <row r="11" spans="1:8" ht="15" customHeight="1">
      <c r="A11" s="184"/>
      <c r="B11" s="278" t="s">
        <v>51</v>
      </c>
      <c r="C11" s="278" t="s">
        <v>248</v>
      </c>
      <c r="D11" s="278" t="s">
        <v>54</v>
      </c>
      <c r="E11" s="278" t="s">
        <v>245</v>
      </c>
      <c r="F11" s="279" t="s">
        <v>246</v>
      </c>
      <c r="G11" s="279" t="s">
        <v>158</v>
      </c>
      <c r="H11" s="184"/>
    </row>
    <row r="12" spans="1:8" ht="15" customHeight="1">
      <c r="A12" s="184"/>
      <c r="B12" s="223" t="s">
        <v>52</v>
      </c>
      <c r="C12" s="280">
        <v>100000000</v>
      </c>
      <c r="D12" s="224">
        <v>40179</v>
      </c>
      <c r="E12" s="224"/>
      <c r="F12" s="281" t="s">
        <v>247</v>
      </c>
      <c r="G12" s="281" t="s">
        <v>55</v>
      </c>
      <c r="H12" s="184"/>
    </row>
    <row r="13" spans="1:8" ht="15" customHeight="1">
      <c r="A13" s="184"/>
      <c r="B13" s="223" t="s">
        <v>53</v>
      </c>
      <c r="C13" s="280">
        <v>10000000</v>
      </c>
      <c r="D13" s="224">
        <v>40179</v>
      </c>
      <c r="E13" s="224"/>
      <c r="F13" s="281" t="s">
        <v>247</v>
      </c>
      <c r="G13" s="223" t="s">
        <v>159</v>
      </c>
      <c r="H13" s="184"/>
    </row>
    <row r="14" spans="1:8" ht="15" customHeight="1">
      <c r="A14" s="184"/>
      <c r="B14" s="223" t="s">
        <v>250</v>
      </c>
      <c r="C14" s="280">
        <v>10000000</v>
      </c>
      <c r="D14" s="224">
        <v>40179</v>
      </c>
      <c r="E14" s="224"/>
      <c r="F14" s="281" t="s">
        <v>247</v>
      </c>
      <c r="G14" s="223" t="s">
        <v>249</v>
      </c>
      <c r="H14" s="184"/>
    </row>
    <row r="15" spans="1:8" ht="15" customHeight="1">
      <c r="A15" s="184"/>
      <c r="B15" s="223"/>
      <c r="C15" s="280"/>
      <c r="D15" s="224"/>
      <c r="E15" s="224"/>
      <c r="F15" s="223"/>
      <c r="G15" s="223"/>
      <c r="H15" s="184"/>
    </row>
    <row r="16" spans="1:8" ht="15" customHeight="1">
      <c r="A16" s="184"/>
      <c r="B16" s="223"/>
      <c r="C16" s="280"/>
      <c r="D16" s="224"/>
      <c r="E16" s="224"/>
      <c r="F16" s="223"/>
      <c r="G16" s="223"/>
      <c r="H16" s="184"/>
    </row>
    <row r="17" spans="1:8" ht="15" customHeight="1">
      <c r="A17" s="184"/>
      <c r="B17" s="223"/>
      <c r="C17" s="280"/>
      <c r="D17" s="224"/>
      <c r="E17" s="224"/>
      <c r="F17" s="223"/>
      <c r="G17" s="223"/>
      <c r="H17" s="184"/>
    </row>
    <row r="18" spans="1:8" ht="15" customHeight="1">
      <c r="A18" s="184"/>
      <c r="B18" s="223"/>
      <c r="C18" s="280"/>
      <c r="D18" s="224"/>
      <c r="E18" s="224"/>
      <c r="F18" s="223"/>
      <c r="G18" s="223"/>
      <c r="H18" s="184"/>
    </row>
    <row r="19" spans="1:8" ht="15" customHeight="1">
      <c r="A19" s="184"/>
      <c r="B19" s="282"/>
      <c r="C19" s="283"/>
      <c r="D19" s="284"/>
      <c r="E19" s="284"/>
      <c r="F19" s="282"/>
      <c r="G19" s="282"/>
      <c r="H19" s="184"/>
    </row>
    <row r="20" spans="1:8" ht="15" customHeight="1">
      <c r="A20" s="184"/>
      <c r="B20" s="187"/>
      <c r="C20" s="285"/>
      <c r="D20" s="286"/>
      <c r="E20" s="286"/>
      <c r="F20" s="187"/>
      <c r="G20" s="184"/>
      <c r="H20" s="184"/>
    </row>
  </sheetData>
  <phoneticPr fontId="9" type="noConversion"/>
  <hyperlinks>
    <hyperlink ref="B1" location="엑셀파일설명!Print_Area" display="엑셀파일설명"/>
  </hyperlinks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K25"/>
  <sheetViews>
    <sheetView showGridLines="0" view="pageBreakPreview" zoomScaleNormal="100" zoomScaleSheetLayoutView="100" workbookViewId="0">
      <selection activeCell="B1" sqref="B1"/>
    </sheetView>
  </sheetViews>
  <sheetFormatPr defaultRowHeight="13.2"/>
  <cols>
    <col min="1" max="1" width="4.33203125" bestFit="1" customWidth="1"/>
    <col min="2" max="2" width="25.6640625" customWidth="1"/>
    <col min="3" max="8" width="13.6640625" customWidth="1"/>
    <col min="9" max="9" width="13.6640625" style="11" customWidth="1"/>
    <col min="10" max="10" width="13.6640625" customWidth="1"/>
    <col min="11" max="11" width="2.6640625" customWidth="1"/>
    <col min="12" max="16" width="13.6640625" customWidth="1"/>
  </cols>
  <sheetData>
    <row r="1" spans="1:11" ht="16.2" thickBot="1">
      <c r="A1" s="71"/>
      <c r="B1" s="14" t="s">
        <v>396</v>
      </c>
      <c r="C1" s="49"/>
      <c r="D1" s="49"/>
      <c r="E1" s="49"/>
      <c r="F1" s="49"/>
      <c r="G1" s="49"/>
      <c r="H1" s="49"/>
      <c r="I1" s="49"/>
      <c r="J1" s="49"/>
      <c r="K1" s="49"/>
    </row>
    <row r="2" spans="1:11" ht="16.2" thickBot="1">
      <c r="A2" s="71"/>
      <c r="B2" s="16" t="s">
        <v>19</v>
      </c>
      <c r="C2" s="58" t="str">
        <f>운용사연락처!$C$2</f>
        <v>운용사AAA</v>
      </c>
      <c r="D2" s="49"/>
      <c r="E2" s="49"/>
      <c r="F2" s="49"/>
      <c r="G2" s="49"/>
      <c r="H2" s="49"/>
      <c r="I2" s="49"/>
      <c r="J2" s="49"/>
      <c r="K2" s="49"/>
    </row>
    <row r="3" spans="1:11" ht="15.6">
      <c r="A3" s="71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" customHeight="1">
      <c r="A4" s="71"/>
      <c r="B4" s="22" t="s">
        <v>68</v>
      </c>
      <c r="C4" s="64"/>
      <c r="D4" s="64"/>
      <c r="E4" s="64"/>
      <c r="F4" s="64"/>
      <c r="G4" s="64"/>
      <c r="H4" s="64"/>
      <c r="I4" s="64"/>
      <c r="J4" s="65"/>
      <c r="K4" s="49"/>
    </row>
    <row r="5" spans="1:11" ht="12" customHeight="1">
      <c r="A5" s="184"/>
      <c r="B5" s="185" t="s">
        <v>444</v>
      </c>
      <c r="C5" s="186"/>
      <c r="D5" s="187"/>
      <c r="E5" s="187"/>
      <c r="F5" s="187"/>
      <c r="G5" s="187"/>
      <c r="H5" s="187"/>
      <c r="I5" s="187"/>
      <c r="J5" s="188"/>
      <c r="K5" s="49"/>
    </row>
    <row r="6" spans="1:11" ht="12" customHeight="1">
      <c r="A6" s="184"/>
      <c r="B6" s="190" t="s">
        <v>374</v>
      </c>
      <c r="C6" s="186"/>
      <c r="D6" s="187"/>
      <c r="E6" s="187"/>
      <c r="F6" s="187"/>
      <c r="G6" s="187"/>
      <c r="H6" s="187"/>
      <c r="I6" s="187"/>
      <c r="J6" s="188"/>
      <c r="K6" s="49"/>
    </row>
    <row r="7" spans="1:11" ht="12" customHeight="1">
      <c r="A7" s="184"/>
      <c r="B7" s="185"/>
      <c r="C7" s="186"/>
      <c r="D7" s="187"/>
      <c r="E7" s="187"/>
      <c r="F7" s="187"/>
      <c r="G7" s="187"/>
      <c r="H7" s="187"/>
      <c r="I7" s="187"/>
      <c r="J7" s="188"/>
      <c r="K7" s="49"/>
    </row>
    <row r="8" spans="1:11" ht="12" customHeight="1">
      <c r="A8" s="71"/>
      <c r="B8" s="191" t="s">
        <v>385</v>
      </c>
      <c r="C8" s="84"/>
      <c r="D8" s="84"/>
      <c r="E8" s="84"/>
      <c r="F8" s="84"/>
      <c r="G8" s="84"/>
      <c r="H8" s="84"/>
      <c r="I8" s="84"/>
      <c r="J8" s="85"/>
      <c r="K8" s="49"/>
    </row>
    <row r="9" spans="1:11" ht="15.6">
      <c r="A9" s="71"/>
      <c r="B9" s="192"/>
      <c r="C9" s="49"/>
      <c r="D9" s="49"/>
      <c r="E9" s="49"/>
      <c r="F9" s="49"/>
      <c r="G9" s="49"/>
      <c r="H9" s="49"/>
      <c r="I9" s="49"/>
      <c r="J9" s="49"/>
      <c r="K9" s="49"/>
    </row>
    <row r="10" spans="1:11" ht="15.6">
      <c r="A10" s="71"/>
      <c r="B10" s="33" t="s">
        <v>373</v>
      </c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5.6">
      <c r="A11" s="71"/>
      <c r="B11" s="33"/>
      <c r="C11" s="49"/>
      <c r="D11" s="49"/>
      <c r="E11" s="145"/>
      <c r="F11" s="49"/>
      <c r="G11" s="49"/>
      <c r="H11" s="49"/>
      <c r="I11" s="49"/>
      <c r="J11" s="49"/>
      <c r="K11" s="49"/>
    </row>
    <row r="12" spans="1:11" ht="31.2">
      <c r="A12" s="13"/>
      <c r="B12" s="193" t="s">
        <v>21</v>
      </c>
      <c r="C12" s="35" t="s">
        <v>395</v>
      </c>
      <c r="D12" s="35" t="s">
        <v>114</v>
      </c>
      <c r="E12" s="35" t="s">
        <v>375</v>
      </c>
      <c r="F12" s="193" t="s">
        <v>369</v>
      </c>
      <c r="G12" s="193" t="s">
        <v>376</v>
      </c>
      <c r="H12" s="193" t="s">
        <v>377</v>
      </c>
      <c r="I12" s="193" t="s">
        <v>378</v>
      </c>
      <c r="J12" s="35" t="s">
        <v>379</v>
      </c>
      <c r="K12" s="49"/>
    </row>
    <row r="13" spans="1:11" ht="15.6">
      <c r="A13" s="71">
        <v>1</v>
      </c>
      <c r="B13" s="194" t="str">
        <f>'III.2.운용조직 상세'!B20</f>
        <v>김철수</v>
      </c>
      <c r="C13" s="194" t="str">
        <f>'II.1.(1)청산펀드 현황'!B37</f>
        <v>Fund 3호</v>
      </c>
      <c r="D13" s="287">
        <f>'II.1.(1)청산펀드 현황'!D37</f>
        <v>38353</v>
      </c>
      <c r="E13" s="287" t="str">
        <f>'II.1.(1)청산펀드 현황'!E37</f>
        <v>청산중</v>
      </c>
      <c r="F13" s="194" t="s">
        <v>381</v>
      </c>
      <c r="G13" s="195"/>
      <c r="H13" s="194">
        <f>'II.1.(1)청산펀드 현황'!F37</f>
        <v>25000</v>
      </c>
      <c r="I13" s="194">
        <f>'II.1.(1)청산펀드 현황'!H37</f>
        <v>18000</v>
      </c>
      <c r="J13" s="195" t="s">
        <v>380</v>
      </c>
      <c r="K13" s="49"/>
    </row>
    <row r="14" spans="1:11" ht="15.6">
      <c r="A14" s="71">
        <v>2</v>
      </c>
      <c r="B14" s="194" t="str">
        <f>'III.2.운용조직 상세'!B24</f>
        <v>홍길동</v>
      </c>
      <c r="C14" s="194" t="str">
        <f>'II.1.(1)청산펀드 현황'!B38</f>
        <v>Fund 4호</v>
      </c>
      <c r="D14" s="287">
        <f>'II.1.(1)청산펀드 현황'!D38</f>
        <v>38718</v>
      </c>
      <c r="E14" s="287" t="str">
        <f>'II.1.(1)청산펀드 현황'!E38</f>
        <v>만기연장</v>
      </c>
      <c r="F14" s="194" t="s">
        <v>381</v>
      </c>
      <c r="G14" s="195"/>
      <c r="H14" s="194">
        <f>'II.1.(1)청산펀드 현황'!F38</f>
        <v>25000</v>
      </c>
      <c r="I14" s="194">
        <f>'II.1.(1)청산펀드 현황'!H38</f>
        <v>18000</v>
      </c>
      <c r="J14" s="195" t="s">
        <v>380</v>
      </c>
      <c r="K14" s="49"/>
    </row>
    <row r="15" spans="1:11" ht="15.6">
      <c r="A15" s="71">
        <v>3</v>
      </c>
      <c r="B15" s="194" t="str">
        <f>'III.2.운용조직 상세'!B30</f>
        <v>장길산</v>
      </c>
      <c r="C15" s="194" t="str">
        <f>'II.1.(2)운용중펀드 현황'!B27</f>
        <v>Fund 5호</v>
      </c>
      <c r="D15" s="287">
        <f>'II.1.(2)운용중펀드 현황'!D27</f>
        <v>40909</v>
      </c>
      <c r="E15" s="287">
        <f>'II.1.(2)운용중펀드 현황'!E27</f>
        <v>44196</v>
      </c>
      <c r="F15" s="287">
        <f>'II.1.(2)운용중펀드 현황'!F27</f>
        <v>42735</v>
      </c>
      <c r="G15" s="195"/>
      <c r="H15" s="194">
        <f>'II.1.(2)운용중펀드 현황'!G27</f>
        <v>25000</v>
      </c>
      <c r="I15" s="194">
        <f>'II.1.(2)운용중펀드 현황'!I27</f>
        <v>18000</v>
      </c>
      <c r="J15" s="195" t="s">
        <v>380</v>
      </c>
      <c r="K15" s="49"/>
    </row>
    <row r="16" spans="1:11" ht="15.6">
      <c r="A16" s="71">
        <v>4</v>
      </c>
      <c r="B16" s="194"/>
      <c r="C16" s="194"/>
      <c r="D16" s="287"/>
      <c r="E16" s="287"/>
      <c r="F16" s="194"/>
      <c r="G16" s="195"/>
      <c r="H16" s="194"/>
      <c r="I16" s="194"/>
      <c r="J16" s="195"/>
      <c r="K16" s="49"/>
    </row>
    <row r="17" spans="1:11" ht="15.6">
      <c r="A17" s="71">
        <v>5</v>
      </c>
      <c r="B17" s="194"/>
      <c r="C17" s="194"/>
      <c r="D17" s="287"/>
      <c r="E17" s="287"/>
      <c r="F17" s="194"/>
      <c r="G17" s="195"/>
      <c r="H17" s="194"/>
      <c r="I17" s="194"/>
      <c r="J17" s="195"/>
      <c r="K17" s="49"/>
    </row>
    <row r="18" spans="1:11" ht="15.6">
      <c r="A18" s="71">
        <v>6</v>
      </c>
      <c r="B18" s="194"/>
      <c r="C18" s="194"/>
      <c r="D18" s="287"/>
      <c r="E18" s="287"/>
      <c r="F18" s="194"/>
      <c r="G18" s="195"/>
      <c r="H18" s="194"/>
      <c r="I18" s="194"/>
      <c r="J18" s="195"/>
      <c r="K18" s="49"/>
    </row>
    <row r="19" spans="1:11" ht="15.6">
      <c r="A19" s="71">
        <v>7</v>
      </c>
      <c r="B19" s="194"/>
      <c r="C19" s="194"/>
      <c r="D19" s="287"/>
      <c r="E19" s="287"/>
      <c r="F19" s="194"/>
      <c r="G19" s="195"/>
      <c r="H19" s="194"/>
      <c r="I19" s="194"/>
      <c r="J19" s="195"/>
      <c r="K19" s="49"/>
    </row>
    <row r="20" spans="1:11" ht="15.6">
      <c r="A20" s="71">
        <v>8</v>
      </c>
      <c r="B20" s="194"/>
      <c r="C20" s="194"/>
      <c r="D20" s="287"/>
      <c r="E20" s="287"/>
      <c r="F20" s="194"/>
      <c r="G20" s="195"/>
      <c r="H20" s="194"/>
      <c r="I20" s="194"/>
      <c r="J20" s="195"/>
      <c r="K20" s="49"/>
    </row>
    <row r="21" spans="1:11" ht="15.6">
      <c r="A21" s="71">
        <v>9</v>
      </c>
      <c r="B21" s="194"/>
      <c r="C21" s="194"/>
      <c r="D21" s="287"/>
      <c r="E21" s="287"/>
      <c r="F21" s="194"/>
      <c r="G21" s="195"/>
      <c r="H21" s="194"/>
      <c r="I21" s="194"/>
      <c r="J21" s="195"/>
      <c r="K21" s="49"/>
    </row>
    <row r="22" spans="1:11" ht="15.6">
      <c r="A22" s="71">
        <v>10</v>
      </c>
      <c r="B22" s="194"/>
      <c r="C22" s="194"/>
      <c r="D22" s="287"/>
      <c r="E22" s="287"/>
      <c r="F22" s="194"/>
      <c r="G22" s="195"/>
      <c r="H22" s="194"/>
      <c r="I22" s="194"/>
      <c r="J22" s="195"/>
      <c r="K22" s="49"/>
    </row>
    <row r="23" spans="1:11" ht="15.6">
      <c r="A23" s="136"/>
      <c r="B23" s="197"/>
      <c r="C23" s="197"/>
      <c r="D23" s="197"/>
      <c r="E23" s="197"/>
      <c r="F23" s="197"/>
      <c r="G23" s="197"/>
      <c r="H23" s="197"/>
      <c r="I23" s="197"/>
      <c r="J23" s="197"/>
      <c r="K23" s="49"/>
    </row>
    <row r="24" spans="1:11">
      <c r="A24" s="3"/>
      <c r="B24" s="9"/>
      <c r="C24" s="9"/>
      <c r="D24" s="9"/>
      <c r="E24" s="9"/>
      <c r="F24" s="9"/>
      <c r="G24" s="9"/>
      <c r="H24" s="9"/>
      <c r="I24" s="9"/>
      <c r="J24" s="9"/>
    </row>
    <row r="25" spans="1:11">
      <c r="A25" s="3"/>
      <c r="B25" s="9"/>
      <c r="C25" s="9"/>
      <c r="D25" s="9"/>
      <c r="E25" s="9"/>
      <c r="F25" s="9"/>
      <c r="G25" s="9"/>
      <c r="H25" s="9"/>
      <c r="I25" s="9"/>
      <c r="J25" s="9"/>
    </row>
  </sheetData>
  <phoneticPr fontId="9" type="noConversion"/>
  <hyperlinks>
    <hyperlink ref="B1" location="엑셀파일설명!Print_Area" display="엑셀파일설명"/>
  </hyperlinks>
  <pageMargins left="0.7" right="0.7" top="0.75" bottom="0.75" header="0.3" footer="0.3"/>
  <pageSetup paperSize="9" scale="94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0"/>
  <sheetViews>
    <sheetView showGridLines="0" view="pageBreakPreview" zoomScaleNormal="100" zoomScaleSheetLayoutView="100" workbookViewId="0">
      <selection activeCell="B1" sqref="B1"/>
    </sheetView>
  </sheetViews>
  <sheetFormatPr defaultColWidth="11.44140625" defaultRowHeight="12" customHeight="1"/>
  <cols>
    <col min="1" max="1" width="2.6640625" customWidth="1"/>
    <col min="2" max="2" width="25.6640625" customWidth="1"/>
    <col min="3" max="3" width="29.33203125" customWidth="1"/>
    <col min="4" max="4" width="22.5546875" style="11" customWidth="1"/>
    <col min="5" max="5" width="9.109375" bestFit="1" customWidth="1"/>
    <col min="6" max="6" width="2.6640625" customWidth="1"/>
  </cols>
  <sheetData>
    <row r="1" spans="1:6" ht="15" customHeight="1" thickBot="1">
      <c r="A1" s="184"/>
      <c r="B1" s="14" t="s">
        <v>396</v>
      </c>
      <c r="C1" s="184"/>
      <c r="D1" s="184"/>
      <c r="E1" s="184"/>
    </row>
    <row r="2" spans="1:6" ht="15" customHeight="1" thickBot="1">
      <c r="A2" s="184"/>
      <c r="B2" s="16" t="s">
        <v>19</v>
      </c>
      <c r="C2" s="58" t="str">
        <f>운용사연락처!$C$2</f>
        <v>운용사AAA</v>
      </c>
      <c r="D2" s="184"/>
      <c r="E2" s="184"/>
    </row>
    <row r="3" spans="1:6" ht="15" customHeight="1">
      <c r="A3" s="184"/>
      <c r="B3" s="198"/>
      <c r="C3" s="198"/>
      <c r="D3" s="198"/>
      <c r="E3" s="184"/>
    </row>
    <row r="4" spans="1:6" ht="12" customHeight="1">
      <c r="A4" s="184"/>
      <c r="B4" s="22" t="s">
        <v>68</v>
      </c>
      <c r="C4" s="199"/>
      <c r="D4" s="199"/>
      <c r="E4" s="201"/>
    </row>
    <row r="5" spans="1:6" ht="12" customHeight="1">
      <c r="A5" s="184"/>
      <c r="B5" s="202" t="s">
        <v>445</v>
      </c>
      <c r="C5" s="186"/>
      <c r="D5" s="186"/>
      <c r="E5" s="188"/>
    </row>
    <row r="6" spans="1:6" ht="12" customHeight="1">
      <c r="A6" s="184"/>
      <c r="B6" s="276" t="s">
        <v>329</v>
      </c>
      <c r="C6" s="186"/>
      <c r="D6" s="186"/>
      <c r="E6" s="188"/>
    </row>
    <row r="7" spans="1:6" ht="12" customHeight="1">
      <c r="A7" s="184"/>
      <c r="B7" s="288" t="s">
        <v>330</v>
      </c>
      <c r="C7" s="204"/>
      <c r="D7" s="204"/>
      <c r="E7" s="275"/>
    </row>
    <row r="8" spans="1:6" ht="12" customHeight="1">
      <c r="A8" s="184"/>
      <c r="B8" s="319" t="s">
        <v>446</v>
      </c>
      <c r="C8" s="289"/>
      <c r="D8" s="289"/>
      <c r="E8" s="290"/>
    </row>
    <row r="9" spans="1:6" ht="15" customHeight="1">
      <c r="A9" s="184"/>
      <c r="B9" s="198"/>
      <c r="C9" s="198"/>
      <c r="D9" s="198"/>
      <c r="E9" s="184"/>
    </row>
    <row r="10" spans="1:6" ht="15" customHeight="1">
      <c r="A10" s="71"/>
      <c r="B10" s="33" t="s">
        <v>182</v>
      </c>
      <c r="C10" s="49"/>
      <c r="D10" s="49"/>
      <c r="E10" s="49"/>
    </row>
    <row r="11" spans="1:6" ht="15" customHeight="1">
      <c r="A11" s="184"/>
      <c r="B11" s="198"/>
      <c r="C11" s="198"/>
      <c r="D11" s="198"/>
      <c r="E11" s="184"/>
      <c r="F11" s="184"/>
    </row>
    <row r="12" spans="1:6" ht="15" customHeight="1">
      <c r="A12" s="184"/>
      <c r="B12" s="89" t="s">
        <v>183</v>
      </c>
      <c r="C12" s="89" t="s">
        <v>24</v>
      </c>
      <c r="D12" s="89"/>
      <c r="E12" s="89" t="s">
        <v>188</v>
      </c>
      <c r="F12" s="184"/>
    </row>
    <row r="13" spans="1:6" ht="15" customHeight="1">
      <c r="A13" s="184"/>
      <c r="B13" s="92" t="s">
        <v>252</v>
      </c>
      <c r="C13" s="92" t="s">
        <v>185</v>
      </c>
      <c r="D13" s="92"/>
      <c r="E13" s="291">
        <v>0</v>
      </c>
      <c r="F13" s="184"/>
    </row>
    <row r="14" spans="1:6" ht="15" customHeight="1">
      <c r="A14" s="184"/>
      <c r="B14" s="92" t="s">
        <v>189</v>
      </c>
      <c r="C14" s="92" t="s">
        <v>187</v>
      </c>
      <c r="D14" s="92"/>
      <c r="E14" s="291">
        <v>0</v>
      </c>
      <c r="F14" s="184"/>
    </row>
    <row r="15" spans="1:6" ht="15" customHeight="1">
      <c r="A15" s="184"/>
      <c r="B15" s="92" t="s">
        <v>197</v>
      </c>
      <c r="C15" s="98" t="s">
        <v>184</v>
      </c>
      <c r="D15" s="98"/>
      <c r="E15" s="291">
        <v>0</v>
      </c>
      <c r="F15" s="184"/>
    </row>
    <row r="16" spans="1:6" ht="15" customHeight="1">
      <c r="A16" s="184"/>
      <c r="B16" s="92" t="s">
        <v>186</v>
      </c>
      <c r="C16" s="92" t="s">
        <v>462</v>
      </c>
      <c r="D16" s="92"/>
      <c r="E16" s="291">
        <v>0</v>
      </c>
      <c r="F16" s="184"/>
    </row>
    <row r="17" spans="1:6" ht="15" customHeight="1">
      <c r="A17" s="184"/>
      <c r="B17" s="92"/>
      <c r="C17" s="92"/>
      <c r="D17" s="92"/>
      <c r="E17" s="291"/>
      <c r="F17" s="184"/>
    </row>
    <row r="18" spans="1:6" ht="15" customHeight="1">
      <c r="A18" s="184"/>
      <c r="B18" s="269"/>
      <c r="C18" s="269"/>
      <c r="D18" s="269"/>
      <c r="E18" s="292"/>
      <c r="F18" s="184"/>
    </row>
    <row r="19" spans="1:6" ht="15" customHeight="1">
      <c r="A19" s="184"/>
      <c r="B19" s="35" t="s">
        <v>465</v>
      </c>
      <c r="C19" s="35"/>
      <c r="D19" s="35"/>
      <c r="E19" s="273">
        <f>SUM(E13:E18)</f>
        <v>0</v>
      </c>
      <c r="F19" s="184"/>
    </row>
    <row r="20" spans="1:6" ht="15" customHeight="1">
      <c r="A20" s="184"/>
      <c r="B20" s="184"/>
      <c r="C20" s="184"/>
      <c r="D20" s="184"/>
      <c r="E20" s="184"/>
      <c r="F20" s="184"/>
    </row>
  </sheetData>
  <phoneticPr fontId="9" type="noConversion"/>
  <hyperlinks>
    <hyperlink ref="B1" location="엑셀파일설명!Print_Area" display="엑셀파일설명"/>
  </hyperlinks>
  <pageMargins left="0.23622047244094491" right="0.23622047244094491" top="0.74803149606299213" bottom="0.74803149606299213" header="0.31496062992125984" footer="0.31496062992125984"/>
  <pageSetup paperSize="9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view="pageBreakPreview" zoomScaleNormal="100" zoomScaleSheetLayoutView="100" workbookViewId="0">
      <selection activeCell="B1" sqref="B1"/>
    </sheetView>
  </sheetViews>
  <sheetFormatPr defaultRowHeight="13.2"/>
  <cols>
    <col min="1" max="1" width="3.6640625" customWidth="1"/>
    <col min="2" max="2" width="25.6640625" customWidth="1"/>
    <col min="3" max="3" width="21.44140625" bestFit="1" customWidth="1"/>
    <col min="4" max="4" width="9.6640625" style="11" customWidth="1"/>
    <col min="5" max="7" width="9.6640625" customWidth="1"/>
    <col min="8" max="8" width="16.33203125" style="11" customWidth="1"/>
    <col min="9" max="9" width="15.88671875" bestFit="1" customWidth="1"/>
    <col min="10" max="10" width="2.6640625" customWidth="1"/>
  </cols>
  <sheetData>
    <row r="1" spans="1:11" ht="15" customHeight="1" thickBot="1">
      <c r="B1" s="14" t="s">
        <v>396</v>
      </c>
    </row>
    <row r="2" spans="1:11" ht="15" customHeight="1" thickBot="1">
      <c r="B2" s="16" t="s">
        <v>19</v>
      </c>
      <c r="C2" s="17" t="s">
        <v>71</v>
      </c>
      <c r="E2" s="11"/>
    </row>
    <row r="3" spans="1:11" ht="15" customHeight="1">
      <c r="B3" s="19"/>
    </row>
    <row r="4" spans="1:11" s="11" customFormat="1" ht="15" customHeight="1">
      <c r="B4" s="22" t="s">
        <v>68</v>
      </c>
      <c r="C4" s="331"/>
      <c r="D4" s="331"/>
      <c r="E4" s="331"/>
      <c r="F4" s="331"/>
      <c r="G4" s="331"/>
      <c r="H4" s="331"/>
      <c r="I4" s="332"/>
    </row>
    <row r="5" spans="1:11" s="11" customFormat="1" ht="15" customHeight="1">
      <c r="B5" s="75" t="s">
        <v>486</v>
      </c>
      <c r="C5" s="318"/>
      <c r="D5" s="318"/>
      <c r="E5" s="318"/>
      <c r="F5" s="318"/>
      <c r="G5" s="318"/>
      <c r="H5" s="318"/>
      <c r="I5" s="333"/>
    </row>
    <row r="6" spans="1:11" s="11" customFormat="1" ht="15" customHeight="1">
      <c r="B6" s="75" t="s">
        <v>482</v>
      </c>
      <c r="C6" s="318"/>
      <c r="D6" s="318"/>
      <c r="E6" s="318"/>
      <c r="F6" s="318"/>
      <c r="G6" s="318"/>
      <c r="H6" s="318"/>
      <c r="I6" s="333"/>
    </row>
    <row r="7" spans="1:11" s="11" customFormat="1" ht="15" customHeight="1">
      <c r="B7" s="336"/>
      <c r="C7" s="334"/>
      <c r="D7" s="334"/>
      <c r="E7" s="334"/>
      <c r="F7" s="334"/>
      <c r="G7" s="334"/>
      <c r="H7" s="334"/>
      <c r="I7" s="335"/>
    </row>
    <row r="8" spans="1:11" s="11" customFormat="1" ht="15" customHeight="1">
      <c r="B8" s="73"/>
    </row>
    <row r="9" spans="1:11" s="11" customFormat="1" ht="31.2">
      <c r="B9" s="48" t="s">
        <v>471</v>
      </c>
      <c r="C9" s="48" t="s">
        <v>472</v>
      </c>
      <c r="D9" s="48" t="s">
        <v>468</v>
      </c>
      <c r="E9" s="48" t="s">
        <v>469</v>
      </c>
      <c r="F9" s="48" t="s">
        <v>474</v>
      </c>
      <c r="G9" s="48" t="s">
        <v>475</v>
      </c>
      <c r="H9" s="48" t="s">
        <v>470</v>
      </c>
      <c r="I9" s="48" t="s">
        <v>476</v>
      </c>
    </row>
    <row r="10" spans="1:11" ht="15" customHeight="1">
      <c r="A10" s="330"/>
      <c r="B10" s="329" t="s">
        <v>488</v>
      </c>
      <c r="C10" s="338" t="str">
        <f>$C$2</f>
        <v>운용사AAA</v>
      </c>
      <c r="D10" s="329"/>
      <c r="E10" s="329"/>
      <c r="F10" s="329"/>
      <c r="G10" s="329"/>
      <c r="H10" s="329"/>
      <c r="I10" s="337" t="s">
        <v>480</v>
      </c>
      <c r="J10" s="342"/>
      <c r="K10" s="342"/>
    </row>
    <row r="11" spans="1:11" ht="15" customHeight="1">
      <c r="B11" s="339" t="str">
        <f>$B$10</f>
        <v>벤처(일반) or 벤처(중소형)</v>
      </c>
      <c r="C11" s="340" t="str">
        <f>$C$2</f>
        <v>운용사AAA</v>
      </c>
      <c r="D11" s="341"/>
      <c r="E11" s="341"/>
      <c r="F11" s="341"/>
      <c r="G11" s="341"/>
      <c r="H11" s="341"/>
      <c r="I11" s="339" t="s">
        <v>481</v>
      </c>
    </row>
    <row r="12" spans="1:11" ht="15" customHeight="1"/>
  </sheetData>
  <phoneticPr fontId="9" type="noConversion"/>
  <hyperlinks>
    <hyperlink ref="B1" location="엑셀파일설명!Print_Area" display="엑셀파일설명"/>
  </hyperlink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43"/>
  <sheetViews>
    <sheetView showGridLines="0" view="pageBreakPreview" zoomScaleNormal="100" zoomScaleSheetLayoutView="100" workbookViewId="0">
      <selection activeCell="B1" sqref="B1"/>
    </sheetView>
  </sheetViews>
  <sheetFormatPr defaultRowHeight="13.2"/>
  <cols>
    <col min="1" max="1" width="3.6640625" customWidth="1"/>
    <col min="2" max="2" width="25.6640625" customWidth="1"/>
    <col min="3" max="5" width="32" customWidth="1"/>
    <col min="6" max="6" width="3.6640625" customWidth="1"/>
    <col min="7" max="7" width="14.88671875" customWidth="1"/>
    <col min="8" max="8" width="1.6640625" customWidth="1"/>
  </cols>
  <sheetData>
    <row r="1" spans="1:8" ht="15" customHeight="1" thickBot="1">
      <c r="A1" s="13"/>
      <c r="B1" s="14" t="s">
        <v>396</v>
      </c>
      <c r="C1" s="15"/>
      <c r="D1" s="15"/>
      <c r="E1" s="15"/>
      <c r="F1" s="15"/>
      <c r="G1" s="15"/>
      <c r="H1" s="15"/>
    </row>
    <row r="2" spans="1:8" ht="15" customHeight="1" thickBot="1">
      <c r="A2" s="13"/>
      <c r="B2" s="16" t="s">
        <v>19</v>
      </c>
      <c r="C2" s="58" t="str">
        <f>운용사연락처!$C$2</f>
        <v>운용사AAA</v>
      </c>
      <c r="D2" s="15"/>
      <c r="E2" s="15"/>
      <c r="F2" s="15"/>
      <c r="G2" s="15"/>
      <c r="H2" s="15"/>
    </row>
    <row r="3" spans="1:8" ht="15" customHeight="1">
      <c r="A3" s="18"/>
      <c r="B3" s="19"/>
      <c r="C3" s="20"/>
      <c r="D3" s="21"/>
      <c r="E3" s="21"/>
    </row>
    <row r="4" spans="1:8" ht="15" customHeight="1">
      <c r="A4" s="18"/>
      <c r="B4" s="22" t="s">
        <v>68</v>
      </c>
      <c r="C4" s="23"/>
      <c r="D4" s="24"/>
      <c r="E4" s="25"/>
    </row>
    <row r="5" spans="1:8" ht="15" customHeight="1">
      <c r="A5" s="18"/>
      <c r="B5" s="26" t="s">
        <v>332</v>
      </c>
      <c r="C5" s="20"/>
      <c r="D5" s="27"/>
      <c r="E5" s="28"/>
    </row>
    <row r="6" spans="1:8" ht="15" customHeight="1">
      <c r="A6" s="18"/>
      <c r="B6" s="26" t="s">
        <v>398</v>
      </c>
      <c r="C6" s="20"/>
      <c r="D6" s="27"/>
      <c r="E6" s="28"/>
    </row>
    <row r="7" spans="1:8" ht="15" customHeight="1">
      <c r="A7" s="18"/>
      <c r="B7" s="26" t="s">
        <v>365</v>
      </c>
      <c r="C7" s="20"/>
      <c r="D7" s="27"/>
      <c r="E7" s="28"/>
    </row>
    <row r="8" spans="1:8" ht="15" customHeight="1">
      <c r="A8" s="18"/>
      <c r="B8" s="26" t="s">
        <v>367</v>
      </c>
      <c r="C8" s="20"/>
      <c r="D8" s="27"/>
      <c r="E8" s="28"/>
    </row>
    <row r="9" spans="1:8" ht="15" customHeight="1">
      <c r="A9" s="18"/>
      <c r="B9" s="29" t="s">
        <v>399</v>
      </c>
      <c r="C9" s="30"/>
      <c r="D9" s="31"/>
      <c r="E9" s="32"/>
    </row>
    <row r="10" spans="1:8" ht="15" customHeight="1">
      <c r="A10" s="18"/>
      <c r="B10" s="19"/>
      <c r="C10" s="20"/>
      <c r="D10" s="21"/>
      <c r="E10" s="21"/>
    </row>
    <row r="11" spans="1:8" ht="15" customHeight="1">
      <c r="A11" s="13"/>
      <c r="B11" s="33" t="s">
        <v>366</v>
      </c>
      <c r="C11" s="15"/>
      <c r="D11" s="15"/>
      <c r="E11" s="15"/>
      <c r="F11" s="15"/>
      <c r="G11" s="15"/>
      <c r="H11" s="15"/>
    </row>
    <row r="12" spans="1:8" ht="15" customHeight="1">
      <c r="A12" s="13"/>
      <c r="B12" s="15"/>
      <c r="C12" s="15"/>
      <c r="D12" s="15"/>
      <c r="E12" s="34" t="s">
        <v>67</v>
      </c>
      <c r="F12" s="15"/>
      <c r="G12" s="15"/>
      <c r="H12" s="15"/>
    </row>
    <row r="13" spans="1:8" ht="31.2">
      <c r="A13" s="13"/>
      <c r="B13" s="35" t="s">
        <v>72</v>
      </c>
      <c r="C13" s="36" t="s">
        <v>254</v>
      </c>
      <c r="D13" s="36" t="s">
        <v>255</v>
      </c>
      <c r="E13" s="36" t="s">
        <v>256</v>
      </c>
      <c r="F13" s="15"/>
      <c r="G13" s="15"/>
      <c r="H13" s="15"/>
    </row>
    <row r="14" spans="1:8" ht="15" customHeight="1">
      <c r="A14" s="13"/>
      <c r="B14" s="37" t="s">
        <v>2</v>
      </c>
      <c r="C14" s="38"/>
      <c r="D14" s="38"/>
      <c r="E14" s="38"/>
      <c r="F14" s="15"/>
      <c r="G14" s="15"/>
      <c r="H14" s="15"/>
    </row>
    <row r="15" spans="1:8" ht="15" customHeight="1">
      <c r="A15" s="13"/>
      <c r="B15" s="37" t="s">
        <v>3</v>
      </c>
      <c r="C15" s="38"/>
      <c r="D15" s="38"/>
      <c r="E15" s="38"/>
      <c r="F15" s="15"/>
      <c r="G15" s="15"/>
      <c r="H15" s="15"/>
    </row>
    <row r="16" spans="1:8" ht="15" customHeight="1">
      <c r="A16" s="13"/>
      <c r="B16" s="37" t="s">
        <v>20</v>
      </c>
      <c r="C16" s="39">
        <f>C18+C17</f>
        <v>0</v>
      </c>
      <c r="D16" s="39">
        <f>D18+D17</f>
        <v>0</v>
      </c>
      <c r="E16" s="39">
        <f>E18+E17</f>
        <v>0</v>
      </c>
      <c r="F16" s="15"/>
      <c r="G16" s="15"/>
      <c r="H16" s="15"/>
    </row>
    <row r="17" spans="1:8" ht="15" customHeight="1">
      <c r="A17" s="13"/>
      <c r="B17" s="37" t="s">
        <v>349</v>
      </c>
      <c r="C17" s="38"/>
      <c r="D17" s="38"/>
      <c r="E17" s="38"/>
      <c r="F17" s="15"/>
      <c r="G17" s="15"/>
      <c r="H17" s="15"/>
    </row>
    <row r="18" spans="1:8" ht="15" customHeight="1">
      <c r="A18" s="13"/>
      <c r="B18" s="37" t="s">
        <v>350</v>
      </c>
      <c r="C18" s="38"/>
      <c r="D18" s="38"/>
      <c r="E18" s="38"/>
      <c r="F18" s="15"/>
      <c r="G18" s="15"/>
      <c r="H18" s="15"/>
    </row>
    <row r="19" spans="1:8" ht="15" customHeight="1">
      <c r="A19" s="13"/>
      <c r="B19" s="37" t="s">
        <v>4</v>
      </c>
      <c r="C19" s="38"/>
      <c r="D19" s="38"/>
      <c r="E19" s="38"/>
      <c r="F19" s="15"/>
      <c r="G19" s="15"/>
      <c r="H19" s="15"/>
    </row>
    <row r="20" spans="1:8" ht="15" customHeight="1">
      <c r="A20" s="13"/>
      <c r="B20" s="37" t="s">
        <v>5</v>
      </c>
      <c r="C20" s="38"/>
      <c r="D20" s="38"/>
      <c r="E20" s="38"/>
      <c r="F20" s="15"/>
      <c r="G20" s="15"/>
      <c r="H20" s="15"/>
    </row>
    <row r="21" spans="1:8" ht="15" customHeight="1">
      <c r="A21" s="13"/>
      <c r="B21" s="37" t="s">
        <v>6</v>
      </c>
      <c r="C21" s="38"/>
      <c r="D21" s="38"/>
      <c r="E21" s="38"/>
      <c r="F21" s="15"/>
      <c r="G21" s="15"/>
      <c r="H21" s="15"/>
    </row>
    <row r="22" spans="1:8" ht="31.2">
      <c r="A22" s="13"/>
      <c r="B22" s="40" t="s">
        <v>73</v>
      </c>
      <c r="C22" s="41" t="e">
        <f>C19/C20</f>
        <v>#DIV/0!</v>
      </c>
      <c r="D22" s="41" t="e">
        <f>D19/D20</f>
        <v>#DIV/0!</v>
      </c>
      <c r="E22" s="41" t="e">
        <f>E19/E20</f>
        <v>#DIV/0!</v>
      </c>
      <c r="F22" s="42"/>
      <c r="G22" s="42" t="s">
        <v>190</v>
      </c>
      <c r="H22" s="15"/>
    </row>
    <row r="23" spans="1:8" ht="31.2">
      <c r="A23" s="13"/>
      <c r="B23" s="43" t="s">
        <v>74</v>
      </c>
      <c r="C23" s="44" t="e">
        <f>C21/C18</f>
        <v>#DIV/0!</v>
      </c>
      <c r="D23" s="44" t="e">
        <f>D21/D18</f>
        <v>#DIV/0!</v>
      </c>
      <c r="E23" s="44" t="e">
        <f>E21/E18</f>
        <v>#DIV/0!</v>
      </c>
      <c r="F23" s="42"/>
      <c r="G23" s="42" t="s">
        <v>397</v>
      </c>
      <c r="H23" s="15"/>
    </row>
    <row r="24" spans="1:8" ht="31.2">
      <c r="A24" s="13"/>
      <c r="B24" s="43" t="s">
        <v>75</v>
      </c>
      <c r="C24" s="44" t="e">
        <f>C17/C18</f>
        <v>#DIV/0!</v>
      </c>
      <c r="D24" s="44" t="e">
        <f>D17/D18</f>
        <v>#DIV/0!</v>
      </c>
      <c r="E24" s="44" t="e">
        <f>E17/E18</f>
        <v>#DIV/0!</v>
      </c>
      <c r="F24" s="42"/>
      <c r="G24" s="42" t="s">
        <v>190</v>
      </c>
      <c r="H24" s="15"/>
    </row>
    <row r="25" spans="1:8" ht="31.2">
      <c r="A25" s="13"/>
      <c r="B25" s="45" t="s">
        <v>76</v>
      </c>
      <c r="C25" s="46" t="e">
        <f>C14/C15</f>
        <v>#DIV/0!</v>
      </c>
      <c r="D25" s="46" t="e">
        <f>D14/D15</f>
        <v>#DIV/0!</v>
      </c>
      <c r="E25" s="46" t="e">
        <f>E14/E15</f>
        <v>#DIV/0!</v>
      </c>
      <c r="F25" s="42"/>
      <c r="G25" s="42" t="s">
        <v>190</v>
      </c>
      <c r="H25" s="15"/>
    </row>
    <row r="26" spans="1:8" ht="15" customHeight="1">
      <c r="A26" s="13"/>
      <c r="B26" s="15"/>
      <c r="C26" s="15"/>
      <c r="D26" s="15"/>
      <c r="E26" s="15"/>
      <c r="F26" s="15"/>
      <c r="G26" s="15"/>
      <c r="H26" s="15"/>
    </row>
    <row r="27" spans="1:8" ht="15" customHeight="1">
      <c r="A27" s="13"/>
      <c r="B27" s="47"/>
      <c r="C27" s="15"/>
      <c r="D27" s="15"/>
      <c r="E27" s="15"/>
      <c r="F27" s="15"/>
      <c r="G27" s="15"/>
      <c r="H27" s="15"/>
    </row>
    <row r="28" spans="1:8" ht="15" customHeight="1">
      <c r="A28" s="13"/>
      <c r="B28" s="33" t="s">
        <v>400</v>
      </c>
      <c r="C28" s="15"/>
      <c r="D28" s="15"/>
      <c r="E28" s="15"/>
      <c r="F28" s="15"/>
      <c r="G28" s="15"/>
      <c r="H28" s="15"/>
    </row>
    <row r="29" spans="1:8" ht="15" customHeight="1">
      <c r="A29" s="13"/>
      <c r="B29" s="15"/>
      <c r="C29" s="15"/>
      <c r="D29" s="15"/>
      <c r="E29" s="34" t="s">
        <v>67</v>
      </c>
      <c r="F29" s="15"/>
      <c r="G29" s="15"/>
      <c r="H29" s="15"/>
    </row>
    <row r="30" spans="1:8" ht="31.2">
      <c r="A30" s="13"/>
      <c r="B30" s="35" t="s">
        <v>72</v>
      </c>
      <c r="C30" s="48" t="str">
        <f>C13</f>
        <v>1기(예시)
(YY-MM-DD~YY-MM-DD)</v>
      </c>
      <c r="D30" s="48" t="str">
        <f>D13</f>
        <v>2기(예시)
(YY-MM-DD~YY-MM-DD)</v>
      </c>
      <c r="E30" s="48" t="str">
        <f>E13</f>
        <v>3기(예시)
(YY-MM-DD~YY-MM-DD)</v>
      </c>
      <c r="F30" s="15"/>
      <c r="G30" s="15"/>
      <c r="H30" s="15"/>
    </row>
    <row r="31" spans="1:8" ht="15" customHeight="1">
      <c r="A31" s="13"/>
      <c r="B31" s="37" t="s">
        <v>2</v>
      </c>
      <c r="C31" s="38"/>
      <c r="D31" s="38"/>
      <c r="E31" s="38"/>
      <c r="F31" s="15"/>
      <c r="G31" s="15"/>
      <c r="H31" s="15"/>
    </row>
    <row r="32" spans="1:8" ht="15" customHeight="1">
      <c r="A32" s="13"/>
      <c r="B32" s="37" t="s">
        <v>3</v>
      </c>
      <c r="C32" s="38"/>
      <c r="D32" s="38"/>
      <c r="E32" s="38"/>
      <c r="F32" s="15"/>
      <c r="G32" s="15"/>
      <c r="H32" s="15"/>
    </row>
    <row r="33" spans="1:8" ht="15" customHeight="1">
      <c r="A33" s="13"/>
      <c r="B33" s="37" t="s">
        <v>284</v>
      </c>
      <c r="C33" s="39">
        <f>C35+C34</f>
        <v>0</v>
      </c>
      <c r="D33" s="39">
        <f>D35+D34</f>
        <v>0</v>
      </c>
      <c r="E33" s="39">
        <f>E35+E34</f>
        <v>0</v>
      </c>
      <c r="F33" s="15"/>
      <c r="G33" s="15"/>
      <c r="H33" s="15"/>
    </row>
    <row r="34" spans="1:8" ht="15" customHeight="1">
      <c r="A34" s="13"/>
      <c r="B34" s="37" t="s">
        <v>349</v>
      </c>
      <c r="C34" s="38"/>
      <c r="D34" s="38"/>
      <c r="E34" s="38"/>
      <c r="F34" s="15"/>
      <c r="G34" s="15"/>
      <c r="H34" s="15"/>
    </row>
    <row r="35" spans="1:8" ht="15" customHeight="1">
      <c r="A35" s="13"/>
      <c r="B35" s="37" t="s">
        <v>350</v>
      </c>
      <c r="C35" s="38"/>
      <c r="D35" s="38"/>
      <c r="E35" s="38"/>
      <c r="F35" s="15"/>
      <c r="G35" s="15"/>
      <c r="H35" s="15"/>
    </row>
    <row r="36" spans="1:8" ht="15" customHeight="1">
      <c r="A36" s="13"/>
      <c r="B36" s="37" t="s">
        <v>4</v>
      </c>
      <c r="C36" s="38"/>
      <c r="D36" s="38"/>
      <c r="E36" s="38"/>
      <c r="F36" s="15"/>
      <c r="G36" s="15"/>
      <c r="H36" s="15"/>
    </row>
    <row r="37" spans="1:8" ht="15" customHeight="1">
      <c r="A37" s="13"/>
      <c r="B37" s="37" t="s">
        <v>5</v>
      </c>
      <c r="C37" s="38"/>
      <c r="D37" s="38"/>
      <c r="E37" s="38"/>
      <c r="F37" s="15"/>
      <c r="G37" s="15"/>
      <c r="H37" s="15"/>
    </row>
    <row r="38" spans="1:8" ht="15" customHeight="1">
      <c r="A38" s="13"/>
      <c r="B38" s="37" t="s">
        <v>6</v>
      </c>
      <c r="C38" s="38"/>
      <c r="D38" s="38"/>
      <c r="E38" s="38"/>
      <c r="F38" s="15"/>
      <c r="G38" s="15"/>
      <c r="H38" s="15"/>
    </row>
    <row r="39" spans="1:8" ht="31.2">
      <c r="A39" s="13"/>
      <c r="B39" s="40" t="s">
        <v>285</v>
      </c>
      <c r="C39" s="41" t="e">
        <f>C36/C37</f>
        <v>#DIV/0!</v>
      </c>
      <c r="D39" s="41" t="e">
        <f>D36/D37</f>
        <v>#DIV/0!</v>
      </c>
      <c r="E39" s="41" t="e">
        <f>E36/E37</f>
        <v>#DIV/0!</v>
      </c>
      <c r="F39" s="42"/>
      <c r="G39" s="42" t="s">
        <v>190</v>
      </c>
      <c r="H39" s="15"/>
    </row>
    <row r="40" spans="1:8" ht="31.2">
      <c r="A40" s="13"/>
      <c r="B40" s="43" t="s">
        <v>286</v>
      </c>
      <c r="C40" s="44" t="e">
        <f>C38/C35</f>
        <v>#DIV/0!</v>
      </c>
      <c r="D40" s="44" t="e">
        <f>D38/D35</f>
        <v>#DIV/0!</v>
      </c>
      <c r="E40" s="44" t="e">
        <f>E38/E35</f>
        <v>#DIV/0!</v>
      </c>
      <c r="F40" s="42"/>
      <c r="G40" s="42" t="s">
        <v>190</v>
      </c>
      <c r="H40" s="15"/>
    </row>
    <row r="41" spans="1:8" ht="31.2">
      <c r="A41" s="13"/>
      <c r="B41" s="43" t="s">
        <v>287</v>
      </c>
      <c r="C41" s="44" t="e">
        <f>C34/C35</f>
        <v>#DIV/0!</v>
      </c>
      <c r="D41" s="44" t="e">
        <f>D34/D35</f>
        <v>#DIV/0!</v>
      </c>
      <c r="E41" s="44" t="e">
        <f>E34/E35</f>
        <v>#DIV/0!</v>
      </c>
      <c r="F41" s="42"/>
      <c r="G41" s="42" t="s">
        <v>190</v>
      </c>
      <c r="H41" s="15"/>
    </row>
    <row r="42" spans="1:8" ht="31.2">
      <c r="A42" s="13"/>
      <c r="B42" s="45" t="s">
        <v>288</v>
      </c>
      <c r="C42" s="46" t="e">
        <f>C31/C32</f>
        <v>#DIV/0!</v>
      </c>
      <c r="D42" s="46" t="e">
        <f>D31/D32</f>
        <v>#DIV/0!</v>
      </c>
      <c r="E42" s="46" t="e">
        <f>E31/E32</f>
        <v>#DIV/0!</v>
      </c>
      <c r="F42" s="42"/>
      <c r="G42" s="42" t="s">
        <v>190</v>
      </c>
      <c r="H42" s="15"/>
    </row>
    <row r="43" spans="1:8" ht="15" customHeight="1">
      <c r="A43" s="13"/>
      <c r="B43" s="15"/>
      <c r="C43" s="15"/>
      <c r="D43" s="15"/>
      <c r="E43" s="15"/>
      <c r="F43" s="15"/>
      <c r="G43" s="15"/>
      <c r="H43" s="15"/>
    </row>
  </sheetData>
  <phoneticPr fontId="9" type="noConversion"/>
  <hyperlinks>
    <hyperlink ref="B1" location="엑셀파일설명!Print_Area" display="엑셀파일설명"/>
  </hyperlinks>
  <pageMargins left="0.23622047244094491" right="0.23622047244094491" top="0.74803149606299213" bottom="0.74803149606299213" header="0.31496062992125984" footer="0.31496062992125984"/>
  <pageSetup paperSize="9" scale="78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36"/>
  <sheetViews>
    <sheetView showGridLines="0" view="pageBreakPreview" topLeftCell="A13" zoomScaleNormal="100" zoomScaleSheetLayoutView="100" workbookViewId="0">
      <selection activeCell="B1" sqref="B1"/>
    </sheetView>
  </sheetViews>
  <sheetFormatPr defaultRowHeight="13.2"/>
  <cols>
    <col min="1" max="1" width="3.6640625" customWidth="1"/>
    <col min="2" max="3" width="25.6640625" customWidth="1"/>
    <col min="4" max="5" width="14.109375" customWidth="1"/>
    <col min="6" max="12" width="12.44140625" customWidth="1"/>
    <col min="13" max="13" width="12.6640625" customWidth="1"/>
    <col min="14" max="14" width="12.33203125" customWidth="1"/>
    <col min="15" max="15" width="9.6640625" customWidth="1"/>
    <col min="16" max="16" width="5.5546875" customWidth="1"/>
    <col min="18" max="18" width="9.109375" customWidth="1"/>
  </cols>
  <sheetData>
    <row r="1" spans="1:16" ht="15" customHeight="1" thickBot="1">
      <c r="A1" s="49"/>
      <c r="B1" s="14" t="s">
        <v>396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" customHeight="1" thickBot="1">
      <c r="A2" s="49"/>
      <c r="B2" s="16" t="s">
        <v>19</v>
      </c>
      <c r="C2" s="58" t="str">
        <f>운용사연락처!$C$2</f>
        <v>운용사AAA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" customHeight="1">
      <c r="A4" s="59"/>
      <c r="B4" s="60" t="s">
        <v>125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" customHeight="1">
      <c r="A5" s="59"/>
      <c r="B5" s="61" t="s">
        <v>291</v>
      </c>
      <c r="C5" s="59"/>
      <c r="D5" s="59"/>
      <c r="E5" s="59"/>
      <c r="F5" s="59"/>
      <c r="G5" s="59"/>
      <c r="H5" s="59"/>
      <c r="I5" s="59"/>
      <c r="J5" s="62"/>
      <c r="K5" s="59"/>
      <c r="L5" s="59"/>
      <c r="M5" s="59"/>
      <c r="N5" s="59"/>
      <c r="O5" s="59"/>
      <c r="P5" s="59"/>
    </row>
    <row r="6" spans="1:16" ht="12" customHeight="1">
      <c r="A6" s="63"/>
      <c r="B6" s="22" t="s">
        <v>68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P6" s="49"/>
    </row>
    <row r="7" spans="1:16" ht="12" customHeight="1">
      <c r="A7" s="63"/>
      <c r="B7" s="68" t="s">
        <v>431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7"/>
      <c r="N7" s="69"/>
      <c r="O7" s="70"/>
      <c r="P7" s="49"/>
    </row>
    <row r="8" spans="1:16" s="11" customFormat="1" ht="12" customHeight="1">
      <c r="A8" s="71"/>
      <c r="B8" s="75" t="s">
        <v>454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19"/>
      <c r="N8" s="73"/>
      <c r="O8" s="74"/>
      <c r="P8" s="49"/>
    </row>
    <row r="9" spans="1:16" s="11" customFormat="1" ht="12" customHeight="1">
      <c r="A9" s="71"/>
      <c r="B9" s="75" t="s">
        <v>450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19"/>
      <c r="N9" s="73"/>
      <c r="O9" s="74"/>
      <c r="P9" s="49"/>
    </row>
    <row r="10" spans="1:16" s="11" customFormat="1" ht="12" customHeight="1">
      <c r="A10" s="71"/>
      <c r="B10" s="76" t="s">
        <v>451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9"/>
      <c r="N10" s="73"/>
      <c r="O10" s="74"/>
      <c r="P10" s="49"/>
    </row>
    <row r="11" spans="1:16" ht="12" customHeight="1">
      <c r="A11" s="71"/>
      <c r="B11" s="75" t="s">
        <v>455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19"/>
      <c r="N11" s="73"/>
      <c r="O11" s="74"/>
      <c r="P11" s="49"/>
    </row>
    <row r="12" spans="1:16" ht="12" customHeight="1">
      <c r="A12" s="71"/>
      <c r="B12" s="75" t="s">
        <v>452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19"/>
      <c r="N12" s="73"/>
      <c r="O12" s="74"/>
      <c r="P12" s="49"/>
    </row>
    <row r="13" spans="1:16" ht="12" customHeight="1">
      <c r="A13" s="71"/>
      <c r="B13" s="76" t="s">
        <v>453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9"/>
      <c r="N13" s="73"/>
      <c r="O13" s="74"/>
      <c r="P13" s="49"/>
    </row>
    <row r="14" spans="1:16" ht="12" customHeight="1">
      <c r="A14" s="71"/>
      <c r="B14" s="77" t="s">
        <v>290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19"/>
      <c r="N14" s="73"/>
      <c r="O14" s="74"/>
      <c r="P14" s="49"/>
    </row>
    <row r="15" spans="1:16" s="11" customFormat="1" ht="12" customHeight="1">
      <c r="A15" s="80"/>
      <c r="B15" s="75" t="s">
        <v>457</v>
      </c>
      <c r="C15" s="73"/>
      <c r="D15" s="73"/>
      <c r="E15" s="73"/>
      <c r="F15" s="73"/>
      <c r="G15" s="73"/>
      <c r="H15" s="73"/>
      <c r="I15" s="69"/>
      <c r="J15" s="69"/>
      <c r="K15" s="69"/>
      <c r="L15" s="69"/>
      <c r="M15" s="67"/>
      <c r="N15" s="69"/>
      <c r="O15" s="70"/>
      <c r="P15" s="49"/>
    </row>
    <row r="16" spans="1:16" ht="12" customHeight="1">
      <c r="A16" s="71"/>
      <c r="B16" s="72" t="s">
        <v>458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19"/>
      <c r="N16" s="73"/>
      <c r="O16" s="74"/>
      <c r="P16" s="49"/>
    </row>
    <row r="17" spans="1:16" ht="12" customHeight="1">
      <c r="A17" s="80"/>
      <c r="B17" s="66" t="s">
        <v>456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7"/>
      <c r="N17" s="69"/>
      <c r="O17" s="70"/>
      <c r="P17" s="49"/>
    </row>
    <row r="18" spans="1:16" s="318" customFormat="1" ht="12" customHeight="1">
      <c r="A18" s="317"/>
      <c r="B18" s="72" t="s">
        <v>464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19"/>
      <c r="N18" s="73"/>
      <c r="O18" s="74"/>
      <c r="P18" s="67"/>
    </row>
    <row r="19" spans="1:16" ht="12" customHeight="1">
      <c r="A19" s="71"/>
      <c r="B19" s="78" t="s">
        <v>483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9"/>
      <c r="N19" s="73"/>
      <c r="O19" s="74"/>
      <c r="P19" s="49"/>
    </row>
    <row r="20" spans="1:16" ht="12" customHeight="1">
      <c r="A20" s="71"/>
      <c r="B20" s="66" t="s">
        <v>459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19"/>
      <c r="N20" s="73"/>
      <c r="O20" s="74"/>
      <c r="P20" s="49"/>
    </row>
    <row r="21" spans="1:16" ht="12" customHeight="1">
      <c r="A21" s="71"/>
      <c r="B21" s="79" t="s">
        <v>492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19"/>
      <c r="N21" s="73"/>
      <c r="O21" s="74"/>
      <c r="P21" s="49"/>
    </row>
    <row r="22" spans="1:16" ht="12" customHeight="1">
      <c r="A22" s="71"/>
      <c r="B22" s="66" t="s">
        <v>460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9"/>
      <c r="N22" s="73"/>
      <c r="O22" s="74"/>
      <c r="P22" s="49"/>
    </row>
    <row r="23" spans="1:16" ht="12" customHeight="1">
      <c r="A23" s="80"/>
      <c r="B23" s="66" t="s">
        <v>461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7"/>
      <c r="N23" s="69"/>
      <c r="O23" s="70"/>
      <c r="P23" s="49"/>
    </row>
    <row r="24" spans="1:16" ht="12" customHeight="1">
      <c r="A24" s="80"/>
      <c r="B24" s="81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7"/>
      <c r="N24" s="69"/>
      <c r="O24" s="70"/>
      <c r="P24" s="49"/>
    </row>
    <row r="25" spans="1:16" ht="12" customHeight="1">
      <c r="A25" s="71"/>
      <c r="B25" s="82" t="s">
        <v>333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7"/>
      <c r="N25" s="69"/>
      <c r="O25" s="70"/>
      <c r="P25" s="49"/>
    </row>
    <row r="26" spans="1:16" ht="12" customHeight="1">
      <c r="A26" s="71"/>
      <c r="B26" s="82" t="s">
        <v>334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7"/>
      <c r="N26" s="69"/>
      <c r="O26" s="70"/>
      <c r="P26" s="49"/>
    </row>
    <row r="27" spans="1:16" ht="12" customHeight="1">
      <c r="A27" s="80"/>
      <c r="B27" s="26" t="s">
        <v>191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7"/>
      <c r="N27" s="69"/>
      <c r="O27" s="70"/>
      <c r="P27" s="49"/>
    </row>
    <row r="28" spans="1:16" ht="12" customHeight="1">
      <c r="A28" s="80"/>
      <c r="B28" s="26" t="s">
        <v>449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7"/>
      <c r="N28" s="69"/>
      <c r="O28" s="70"/>
      <c r="P28" s="49"/>
    </row>
    <row r="29" spans="1:16" ht="12" customHeight="1">
      <c r="A29" s="80"/>
      <c r="B29" s="26" t="s">
        <v>300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7"/>
      <c r="N29" s="69"/>
      <c r="O29" s="70"/>
      <c r="P29" s="49"/>
    </row>
    <row r="30" spans="1:16" ht="12" customHeight="1">
      <c r="A30" s="71"/>
      <c r="B30" s="83" t="s">
        <v>336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/>
      <c r="P30" s="49"/>
    </row>
    <row r="31" spans="1:16" ht="1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5" customHeight="1">
      <c r="A32" s="80"/>
      <c r="B32" s="86" t="s">
        <v>126</v>
      </c>
      <c r="C32" s="87"/>
      <c r="D32" s="87"/>
      <c r="E32" s="87"/>
      <c r="F32" s="87"/>
      <c r="G32" s="87"/>
      <c r="H32" s="87"/>
      <c r="I32" s="87"/>
      <c r="J32" s="87"/>
      <c r="K32" s="87"/>
      <c r="L32" s="49"/>
      <c r="M32" s="49"/>
      <c r="N32" s="49"/>
      <c r="O32" s="49"/>
      <c r="P32" s="49"/>
    </row>
    <row r="33" spans="1:16" ht="15" customHeight="1">
      <c r="A33" s="49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  <c r="M33" s="49"/>
      <c r="N33" s="49"/>
      <c r="O33" s="88" t="s">
        <v>490</v>
      </c>
      <c r="P33" s="49"/>
    </row>
    <row r="34" spans="1:16" ht="31.2">
      <c r="A34" s="49"/>
      <c r="B34" s="89" t="s">
        <v>17</v>
      </c>
      <c r="C34" s="89" t="s">
        <v>88</v>
      </c>
      <c r="D34" s="89" t="s">
        <v>114</v>
      </c>
      <c r="E34" s="89" t="s">
        <v>210</v>
      </c>
      <c r="F34" s="89" t="s">
        <v>116</v>
      </c>
      <c r="G34" s="89" t="s">
        <v>119</v>
      </c>
      <c r="H34" s="89" t="s">
        <v>117</v>
      </c>
      <c r="I34" s="89" t="s">
        <v>120</v>
      </c>
      <c r="J34" s="89" t="s">
        <v>123</v>
      </c>
      <c r="K34" s="89" t="s">
        <v>121</v>
      </c>
      <c r="L34" s="89" t="s">
        <v>198</v>
      </c>
      <c r="M34" s="35" t="s">
        <v>214</v>
      </c>
      <c r="N34" s="89" t="s">
        <v>219</v>
      </c>
      <c r="O34" s="89" t="s">
        <v>213</v>
      </c>
      <c r="P34" s="49"/>
    </row>
    <row r="35" spans="1:16" ht="15" customHeight="1">
      <c r="A35" s="90">
        <v>1</v>
      </c>
      <c r="B35" s="91" t="s">
        <v>59</v>
      </c>
      <c r="C35" s="92" t="s">
        <v>280</v>
      </c>
      <c r="D35" s="93">
        <v>36526</v>
      </c>
      <c r="E35" s="93">
        <v>39813</v>
      </c>
      <c r="F35" s="94">
        <v>25000</v>
      </c>
      <c r="G35" s="94">
        <f>SUM(D57:D75)</f>
        <v>20000</v>
      </c>
      <c r="H35" s="95">
        <f>'II.2.(1)투자현황-청산펀드'!H45</f>
        <v>18000</v>
      </c>
      <c r="I35" s="94">
        <f>SUM(E57:E75)</f>
        <v>20500</v>
      </c>
      <c r="J35" s="95">
        <f>I35-G35</f>
        <v>500</v>
      </c>
      <c r="K35" s="96">
        <f>G75</f>
        <v>1.0249999999999999</v>
      </c>
      <c r="L35" s="97">
        <f>H75</f>
        <v>4.5935400390625016E-3</v>
      </c>
      <c r="M35" s="98" t="s">
        <v>215</v>
      </c>
      <c r="N35" s="91"/>
      <c r="O35" s="91"/>
      <c r="P35" s="49"/>
    </row>
    <row r="36" spans="1:16" ht="15" customHeight="1">
      <c r="A36" s="90">
        <f>A35+1</f>
        <v>2</v>
      </c>
      <c r="B36" s="91" t="s">
        <v>60</v>
      </c>
      <c r="C36" s="92" t="s">
        <v>280</v>
      </c>
      <c r="D36" s="93">
        <v>36526</v>
      </c>
      <c r="E36" s="93">
        <v>39813</v>
      </c>
      <c r="F36" s="94">
        <v>25000</v>
      </c>
      <c r="G36" s="94">
        <f>SUM(D77:D95)</f>
        <v>20000</v>
      </c>
      <c r="H36" s="95">
        <f>'II.2.(1)투자현황-청산펀드'!H70</f>
        <v>18000</v>
      </c>
      <c r="I36" s="94">
        <f>SUM(E77:E95)</f>
        <v>21600</v>
      </c>
      <c r="J36" s="95">
        <f>I36-G36</f>
        <v>1600</v>
      </c>
      <c r="K36" s="96">
        <f>G95</f>
        <v>1.08</v>
      </c>
      <c r="L36" s="97">
        <f>H95</f>
        <v>1.0364291992187498E-2</v>
      </c>
      <c r="M36" s="98" t="s">
        <v>217</v>
      </c>
      <c r="N36" s="91"/>
      <c r="O36" s="91"/>
      <c r="P36" s="49"/>
    </row>
    <row r="37" spans="1:16" ht="15" customHeight="1">
      <c r="A37" s="90">
        <f t="shared" ref="A37:A46" si="0">A36+1</f>
        <v>3</v>
      </c>
      <c r="B37" s="91" t="s">
        <v>61</v>
      </c>
      <c r="C37" s="92" t="s">
        <v>280</v>
      </c>
      <c r="D37" s="93">
        <v>38353</v>
      </c>
      <c r="E37" s="99" t="s">
        <v>211</v>
      </c>
      <c r="F37" s="94">
        <v>25000</v>
      </c>
      <c r="G37" s="94">
        <f>SUM(D97:D115)</f>
        <v>20000</v>
      </c>
      <c r="H37" s="95">
        <f>'II.2.(1)투자현황-청산펀드'!H95</f>
        <v>18000</v>
      </c>
      <c r="I37" s="94">
        <f>SUM(E97:E115)</f>
        <v>20600</v>
      </c>
      <c r="J37" s="95">
        <f>I37-G37</f>
        <v>600</v>
      </c>
      <c r="K37" s="96">
        <f>G115</f>
        <v>1.03</v>
      </c>
      <c r="L37" s="97">
        <f>H115</f>
        <v>2.3710791015624996E-3</v>
      </c>
      <c r="M37" s="98" t="s">
        <v>216</v>
      </c>
      <c r="N37" s="91"/>
      <c r="O37" s="91"/>
      <c r="P37" s="49"/>
    </row>
    <row r="38" spans="1:16" ht="15" customHeight="1">
      <c r="A38" s="90">
        <f t="shared" si="0"/>
        <v>4</v>
      </c>
      <c r="B38" s="91" t="s">
        <v>62</v>
      </c>
      <c r="C38" s="92" t="s">
        <v>280</v>
      </c>
      <c r="D38" s="93">
        <v>38718</v>
      </c>
      <c r="E38" s="99" t="s">
        <v>212</v>
      </c>
      <c r="F38" s="94">
        <v>25000</v>
      </c>
      <c r="G38" s="94">
        <f>SUM(D117:D135)</f>
        <v>20000</v>
      </c>
      <c r="H38" s="95">
        <f>'II.2.(1)투자현황-청산펀드'!H120</f>
        <v>18000</v>
      </c>
      <c r="I38" s="94">
        <f>SUM(E117:E135)</f>
        <v>22100</v>
      </c>
      <c r="J38" s="95">
        <f>I38-G38</f>
        <v>2100</v>
      </c>
      <c r="K38" s="96">
        <f>G135</f>
        <v>1.105</v>
      </c>
      <c r="L38" s="97">
        <f>H135</f>
        <v>1.1117426757812502E-2</v>
      </c>
      <c r="M38" s="98" t="s">
        <v>215</v>
      </c>
      <c r="N38" s="91"/>
      <c r="O38" s="91"/>
      <c r="P38" s="49"/>
    </row>
    <row r="39" spans="1:16" ht="15" customHeight="1">
      <c r="A39" s="90">
        <f t="shared" si="0"/>
        <v>5</v>
      </c>
      <c r="B39" s="91"/>
      <c r="C39" s="92"/>
      <c r="D39" s="93"/>
      <c r="E39" s="93"/>
      <c r="F39" s="94"/>
      <c r="G39" s="94"/>
      <c r="H39" s="95"/>
      <c r="I39" s="94"/>
      <c r="J39" s="95"/>
      <c r="K39" s="96"/>
      <c r="L39" s="97"/>
      <c r="M39" s="100"/>
      <c r="N39" s="91"/>
      <c r="O39" s="91"/>
      <c r="P39" s="49"/>
    </row>
    <row r="40" spans="1:16" ht="15" customHeight="1">
      <c r="A40" s="90">
        <f t="shared" si="0"/>
        <v>6</v>
      </c>
      <c r="B40" s="91"/>
      <c r="C40" s="92"/>
      <c r="D40" s="93"/>
      <c r="E40" s="93"/>
      <c r="F40" s="94"/>
      <c r="G40" s="94"/>
      <c r="H40" s="95"/>
      <c r="I40" s="94"/>
      <c r="J40" s="95"/>
      <c r="K40" s="96"/>
      <c r="L40" s="97"/>
      <c r="M40" s="100"/>
      <c r="N40" s="91"/>
      <c r="O40" s="91"/>
      <c r="P40" s="49"/>
    </row>
    <row r="41" spans="1:16" ht="15" customHeight="1">
      <c r="A41" s="90">
        <f t="shared" si="0"/>
        <v>7</v>
      </c>
      <c r="B41" s="91"/>
      <c r="C41" s="92"/>
      <c r="D41" s="93"/>
      <c r="E41" s="93"/>
      <c r="F41" s="94"/>
      <c r="G41" s="94"/>
      <c r="H41" s="95"/>
      <c r="I41" s="94"/>
      <c r="J41" s="95"/>
      <c r="K41" s="96"/>
      <c r="L41" s="97"/>
      <c r="M41" s="100"/>
      <c r="N41" s="91"/>
      <c r="O41" s="91"/>
      <c r="P41" s="49"/>
    </row>
    <row r="42" spans="1:16" ht="15" customHeight="1">
      <c r="A42" s="90">
        <f t="shared" si="0"/>
        <v>8</v>
      </c>
      <c r="B42" s="91"/>
      <c r="C42" s="92"/>
      <c r="D42" s="93"/>
      <c r="E42" s="93"/>
      <c r="F42" s="101"/>
      <c r="G42" s="94"/>
      <c r="H42" s="95"/>
      <c r="I42" s="102"/>
      <c r="J42" s="95"/>
      <c r="K42" s="96"/>
      <c r="L42" s="97"/>
      <c r="M42" s="100"/>
      <c r="N42" s="91"/>
      <c r="O42" s="91"/>
      <c r="P42" s="49"/>
    </row>
    <row r="43" spans="1:16" ht="15" customHeight="1">
      <c r="A43" s="90">
        <f t="shared" si="0"/>
        <v>9</v>
      </c>
      <c r="B43" s="91"/>
      <c r="C43" s="92"/>
      <c r="D43" s="93"/>
      <c r="E43" s="93"/>
      <c r="F43" s="101"/>
      <c r="G43" s="94"/>
      <c r="H43" s="95"/>
      <c r="I43" s="102"/>
      <c r="J43" s="95"/>
      <c r="K43" s="96"/>
      <c r="L43" s="97"/>
      <c r="M43" s="100"/>
      <c r="N43" s="91"/>
      <c r="O43" s="91"/>
      <c r="P43" s="49"/>
    </row>
    <row r="44" spans="1:16" ht="15" customHeight="1">
      <c r="A44" s="90">
        <f t="shared" si="0"/>
        <v>10</v>
      </c>
      <c r="B44" s="91"/>
      <c r="C44" s="92"/>
      <c r="D44" s="93"/>
      <c r="E44" s="93"/>
      <c r="F44" s="101"/>
      <c r="G44" s="94"/>
      <c r="H44" s="95"/>
      <c r="I44" s="102"/>
      <c r="J44" s="95"/>
      <c r="K44" s="96"/>
      <c r="L44" s="97"/>
      <c r="M44" s="100"/>
      <c r="N44" s="91"/>
      <c r="O44" s="91"/>
      <c r="P44" s="49"/>
    </row>
    <row r="45" spans="1:16" ht="15" customHeight="1">
      <c r="A45" s="90">
        <f t="shared" si="0"/>
        <v>11</v>
      </c>
      <c r="B45" s="91"/>
      <c r="C45" s="92"/>
      <c r="D45" s="93"/>
      <c r="E45" s="93"/>
      <c r="F45" s="101"/>
      <c r="G45" s="94"/>
      <c r="H45" s="95"/>
      <c r="I45" s="102"/>
      <c r="J45" s="95"/>
      <c r="K45" s="96"/>
      <c r="L45" s="97"/>
      <c r="M45" s="103"/>
      <c r="N45" s="104"/>
      <c r="O45" s="91"/>
      <c r="P45" s="49"/>
    </row>
    <row r="46" spans="1:16" ht="15" customHeight="1">
      <c r="A46" s="90">
        <f t="shared" si="0"/>
        <v>12</v>
      </c>
      <c r="B46" s="91"/>
      <c r="C46" s="92"/>
      <c r="D46" s="93"/>
      <c r="E46" s="93"/>
      <c r="F46" s="101"/>
      <c r="G46" s="94"/>
      <c r="H46" s="95"/>
      <c r="I46" s="102"/>
      <c r="J46" s="95"/>
      <c r="K46" s="96"/>
      <c r="L46" s="97"/>
      <c r="M46" s="103"/>
      <c r="N46" s="104"/>
      <c r="O46" s="91"/>
      <c r="P46" s="49"/>
    </row>
    <row r="47" spans="1:16" ht="15" customHeight="1" thickBot="1">
      <c r="A47" s="90"/>
      <c r="B47" s="105"/>
      <c r="C47" s="106"/>
      <c r="D47" s="106"/>
      <c r="E47" s="106"/>
      <c r="F47" s="105"/>
      <c r="G47" s="107"/>
      <c r="H47" s="107"/>
      <c r="I47" s="105"/>
      <c r="J47" s="105"/>
      <c r="K47" s="108"/>
      <c r="L47" s="109"/>
      <c r="M47" s="110"/>
      <c r="N47" s="111"/>
      <c r="O47" s="105"/>
      <c r="P47" s="49"/>
    </row>
    <row r="48" spans="1:16" ht="15" customHeight="1" thickBot="1">
      <c r="A48" s="49"/>
      <c r="B48" s="293" t="s">
        <v>0</v>
      </c>
      <c r="C48" s="293"/>
      <c r="D48" s="294"/>
      <c r="E48" s="294"/>
      <c r="F48" s="112">
        <f>SUM(F35:F47)</f>
        <v>100000</v>
      </c>
      <c r="G48" s="112">
        <f>SUM(G35:G47)</f>
        <v>80000</v>
      </c>
      <c r="H48" s="112">
        <f>SUM(H35:H47)</f>
        <v>72000</v>
      </c>
      <c r="I48" s="112">
        <f>SUM(I35:I47)</f>
        <v>84800</v>
      </c>
      <c r="J48" s="112">
        <f>SUM(J35:J47)</f>
        <v>4800</v>
      </c>
      <c r="K48" s="113">
        <f>I48/G48</f>
        <v>1.06</v>
      </c>
      <c r="L48" s="114">
        <f>H55</f>
        <v>6.821889648437501E-3</v>
      </c>
      <c r="M48" s="315"/>
      <c r="N48" s="316"/>
      <c r="O48" s="293"/>
      <c r="P48" s="49"/>
    </row>
    <row r="49" spans="1:16" ht="15" customHeight="1">
      <c r="A49" s="49"/>
      <c r="B49" s="115" t="s">
        <v>66</v>
      </c>
      <c r="C49" s="116"/>
      <c r="D49" s="116"/>
      <c r="E49" s="116"/>
      <c r="F49" s="116"/>
      <c r="G49" s="116" t="str">
        <f>IF(G48-D55=0,"ok","error")</f>
        <v>ok</v>
      </c>
      <c r="H49" s="116"/>
      <c r="I49" s="116" t="str">
        <f>IF(I48-E55=0,"ok","error")</f>
        <v>ok</v>
      </c>
      <c r="J49" s="116" t="str">
        <f>IF(J48-F55=0,"ok","error")</f>
        <v>ok</v>
      </c>
      <c r="K49" s="116" t="str">
        <f>IF(K48-G55=0,"ok","error")</f>
        <v>ok</v>
      </c>
      <c r="L49" s="116" t="str">
        <f>IF(L48-H55=0,"ok","error")</f>
        <v>ok</v>
      </c>
      <c r="M49" s="117"/>
      <c r="N49" s="118"/>
      <c r="O49" s="115"/>
      <c r="P49" s="49"/>
    </row>
    <row r="50" spans="1:16" ht="15" customHeight="1">
      <c r="A50" s="63"/>
      <c r="B50" s="86"/>
      <c r="C50" s="87"/>
      <c r="D50" s="87"/>
      <c r="E50" s="49"/>
      <c r="F50" s="49"/>
      <c r="G50" s="87"/>
      <c r="H50" s="87"/>
      <c r="I50" s="87"/>
      <c r="J50" s="87"/>
      <c r="K50" s="87"/>
      <c r="L50" s="49"/>
      <c r="M50" s="49"/>
      <c r="N50" s="49"/>
      <c r="O50" s="49"/>
      <c r="P50" s="49"/>
    </row>
    <row r="51" spans="1:16" ht="15" customHeight="1">
      <c r="A51" s="49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49"/>
      <c r="M51" s="49"/>
      <c r="N51" s="49"/>
      <c r="O51" s="49"/>
      <c r="P51" s="49"/>
    </row>
    <row r="52" spans="1:16" ht="15" customHeight="1">
      <c r="A52" s="49"/>
      <c r="B52" s="86" t="s">
        <v>122</v>
      </c>
      <c r="C52" s="87"/>
      <c r="D52" s="87"/>
      <c r="E52" s="87"/>
      <c r="F52" s="87"/>
      <c r="G52" s="87"/>
      <c r="H52" s="87"/>
      <c r="I52" s="87"/>
      <c r="J52" s="49"/>
      <c r="K52" s="49"/>
      <c r="L52" s="49"/>
      <c r="M52" s="49"/>
      <c r="N52" s="49"/>
      <c r="O52" s="49"/>
      <c r="P52" s="49"/>
    </row>
    <row r="53" spans="1:16" ht="15" customHeight="1">
      <c r="A53" s="49"/>
      <c r="B53" s="87"/>
      <c r="C53" s="87"/>
      <c r="D53" s="87"/>
      <c r="E53" s="87"/>
      <c r="F53" s="119"/>
      <c r="G53" s="87"/>
      <c r="H53" s="88" t="s">
        <v>107</v>
      </c>
      <c r="I53" s="87"/>
      <c r="J53" s="49"/>
      <c r="K53" s="49"/>
      <c r="L53" s="49"/>
      <c r="M53" s="49"/>
      <c r="N53" s="49"/>
      <c r="O53" s="49"/>
      <c r="P53" s="49"/>
    </row>
    <row r="54" spans="1:16" ht="31.2">
      <c r="A54" s="49"/>
      <c r="B54" s="120" t="s">
        <v>17</v>
      </c>
      <c r="C54" s="120" t="s">
        <v>1</v>
      </c>
      <c r="D54" s="120" t="s">
        <v>81</v>
      </c>
      <c r="E54" s="120" t="s">
        <v>82</v>
      </c>
      <c r="F54" s="120" t="s">
        <v>84</v>
      </c>
      <c r="G54" s="120" t="s">
        <v>83</v>
      </c>
      <c r="H54" s="120" t="s">
        <v>86</v>
      </c>
      <c r="I54" s="87"/>
      <c r="J54" s="49"/>
      <c r="K54" s="49"/>
      <c r="L54" s="49"/>
      <c r="M54" s="49"/>
      <c r="N54" s="49"/>
      <c r="O54" s="49"/>
      <c r="P54" s="49"/>
    </row>
    <row r="55" spans="1:16" ht="15" customHeight="1">
      <c r="A55" s="49"/>
      <c r="B55" s="121" t="s">
        <v>58</v>
      </c>
      <c r="C55" s="121"/>
      <c r="D55" s="122">
        <f>SUM(D57:D135)</f>
        <v>80000</v>
      </c>
      <c r="E55" s="122">
        <f>SUM(E57:E135)</f>
        <v>84800</v>
      </c>
      <c r="F55" s="122">
        <f>SUM(F57:F135)</f>
        <v>4800</v>
      </c>
      <c r="G55" s="123">
        <f>E55/D55</f>
        <v>1.06</v>
      </c>
      <c r="H55" s="124">
        <f>XIRR(F57:F135,C57:C135,0)</f>
        <v>6.821889648437501E-3</v>
      </c>
      <c r="I55" s="87"/>
      <c r="J55" s="49"/>
      <c r="K55" s="49"/>
      <c r="L55" s="49"/>
      <c r="M55" s="49"/>
      <c r="N55" s="49"/>
      <c r="O55" s="49"/>
      <c r="P55" s="49"/>
    </row>
    <row r="56" spans="1:16" ht="15" customHeight="1">
      <c r="A56" s="57"/>
      <c r="B56" s="125"/>
      <c r="C56" s="125"/>
      <c r="D56" s="125"/>
      <c r="E56" s="125"/>
      <c r="F56" s="125"/>
      <c r="G56" s="125"/>
      <c r="H56" s="125"/>
      <c r="I56" s="125"/>
      <c r="J56" s="57"/>
      <c r="K56" s="57"/>
      <c r="L56" s="57"/>
      <c r="M56" s="57"/>
      <c r="N56" s="57"/>
      <c r="O56" s="57"/>
      <c r="P56" s="57"/>
    </row>
    <row r="57" spans="1:16" ht="15" customHeight="1">
      <c r="A57" s="49"/>
      <c r="B57" s="126" t="s">
        <v>348</v>
      </c>
      <c r="C57" s="127">
        <v>36526</v>
      </c>
      <c r="D57" s="128">
        <v>10000</v>
      </c>
      <c r="E57" s="128"/>
      <c r="F57" s="129">
        <f t="shared" ref="F57:F68" si="1">-D57+E57</f>
        <v>-10000</v>
      </c>
      <c r="G57" s="42" t="s">
        <v>484</v>
      </c>
      <c r="H57" s="87"/>
      <c r="I57" s="87"/>
      <c r="J57" s="49"/>
      <c r="K57" s="49"/>
      <c r="L57" s="49"/>
      <c r="M57" s="49"/>
      <c r="N57" s="49"/>
      <c r="O57" s="49"/>
      <c r="P57" s="49"/>
    </row>
    <row r="58" spans="1:16" ht="15" customHeight="1">
      <c r="A58" s="49"/>
      <c r="B58" s="126" t="s">
        <v>348</v>
      </c>
      <c r="C58" s="127">
        <v>36527</v>
      </c>
      <c r="D58" s="128">
        <v>10000</v>
      </c>
      <c r="E58" s="128"/>
      <c r="F58" s="129">
        <f t="shared" si="1"/>
        <v>-10000</v>
      </c>
      <c r="G58" s="87"/>
      <c r="H58" s="87"/>
      <c r="I58" s="42"/>
      <c r="J58" s="49"/>
      <c r="K58" s="49"/>
      <c r="L58" s="49"/>
      <c r="M58" s="49"/>
      <c r="N58" s="49"/>
      <c r="O58" s="49"/>
      <c r="P58" s="49"/>
    </row>
    <row r="59" spans="1:16" ht="15" customHeight="1">
      <c r="A59" s="49"/>
      <c r="B59" s="126" t="s">
        <v>348</v>
      </c>
      <c r="C59" s="127">
        <v>37256</v>
      </c>
      <c r="D59" s="128"/>
      <c r="E59" s="128">
        <v>100</v>
      </c>
      <c r="F59" s="129">
        <f t="shared" si="1"/>
        <v>100</v>
      </c>
      <c r="G59" s="87"/>
      <c r="H59" s="87"/>
      <c r="I59" s="87"/>
      <c r="J59" s="49"/>
      <c r="K59" s="49"/>
      <c r="L59" s="49"/>
      <c r="M59" s="49"/>
      <c r="N59" s="49"/>
      <c r="O59" s="49"/>
      <c r="P59" s="49"/>
    </row>
    <row r="60" spans="1:16" ht="15" customHeight="1">
      <c r="A60" s="49"/>
      <c r="B60" s="126" t="s">
        <v>348</v>
      </c>
      <c r="C60" s="127">
        <v>37256</v>
      </c>
      <c r="D60" s="128"/>
      <c r="E60" s="128">
        <v>100</v>
      </c>
      <c r="F60" s="129">
        <f t="shared" si="1"/>
        <v>100</v>
      </c>
      <c r="G60" s="87"/>
      <c r="H60" s="87"/>
      <c r="I60" s="87"/>
      <c r="J60" s="49"/>
      <c r="K60" s="49"/>
      <c r="L60" s="49"/>
      <c r="M60" s="49"/>
      <c r="N60" s="49"/>
      <c r="O60" s="49"/>
      <c r="P60" s="49"/>
    </row>
    <row r="61" spans="1:16" ht="15" customHeight="1">
      <c r="A61" s="49"/>
      <c r="B61" s="126" t="s">
        <v>348</v>
      </c>
      <c r="C61" s="127">
        <v>37256</v>
      </c>
      <c r="D61" s="128"/>
      <c r="E61" s="128">
        <v>100</v>
      </c>
      <c r="F61" s="129">
        <f t="shared" si="1"/>
        <v>100</v>
      </c>
      <c r="G61" s="87"/>
      <c r="H61" s="87"/>
      <c r="I61" s="87"/>
      <c r="J61" s="49"/>
      <c r="K61" s="49"/>
      <c r="L61" s="49"/>
      <c r="M61" s="49"/>
      <c r="N61" s="49"/>
      <c r="O61" s="49"/>
      <c r="P61" s="49"/>
    </row>
    <row r="62" spans="1:16" ht="15" customHeight="1">
      <c r="A62" s="49"/>
      <c r="B62" s="126" t="s">
        <v>348</v>
      </c>
      <c r="C62" s="127">
        <v>37256</v>
      </c>
      <c r="D62" s="128"/>
      <c r="E62" s="128">
        <v>100</v>
      </c>
      <c r="F62" s="129">
        <f t="shared" si="1"/>
        <v>100</v>
      </c>
      <c r="G62" s="87"/>
      <c r="H62" s="87"/>
      <c r="I62" s="87"/>
      <c r="J62" s="49"/>
      <c r="K62" s="49"/>
      <c r="L62" s="49"/>
      <c r="M62" s="49"/>
      <c r="N62" s="49"/>
      <c r="O62" s="49"/>
      <c r="P62" s="49"/>
    </row>
    <row r="63" spans="1:16" ht="15" customHeight="1">
      <c r="A63" s="49"/>
      <c r="B63" s="126" t="s">
        <v>348</v>
      </c>
      <c r="C63" s="127">
        <v>37256</v>
      </c>
      <c r="D63" s="128"/>
      <c r="E63" s="128">
        <v>100</v>
      </c>
      <c r="F63" s="129">
        <f t="shared" si="1"/>
        <v>100</v>
      </c>
      <c r="G63" s="87"/>
      <c r="H63" s="87"/>
      <c r="I63" s="87"/>
      <c r="J63" s="49"/>
      <c r="K63" s="49"/>
      <c r="L63" s="49"/>
      <c r="M63" s="49"/>
      <c r="N63" s="49"/>
      <c r="O63" s="49"/>
      <c r="P63" s="49"/>
    </row>
    <row r="64" spans="1:16" ht="15" customHeight="1">
      <c r="A64" s="49"/>
      <c r="B64" s="126" t="s">
        <v>348</v>
      </c>
      <c r="C64" s="127">
        <v>37256</v>
      </c>
      <c r="D64" s="128"/>
      <c r="E64" s="128">
        <v>100</v>
      </c>
      <c r="F64" s="129">
        <f t="shared" si="1"/>
        <v>100</v>
      </c>
      <c r="G64" s="87"/>
      <c r="H64" s="87"/>
      <c r="I64" s="87"/>
      <c r="J64" s="49"/>
      <c r="K64" s="49"/>
      <c r="L64" s="49"/>
      <c r="M64" s="49"/>
      <c r="N64" s="49"/>
      <c r="O64" s="49"/>
      <c r="P64" s="49"/>
    </row>
    <row r="65" spans="1:16" ht="15" customHeight="1">
      <c r="A65" s="49"/>
      <c r="B65" s="126" t="s">
        <v>348</v>
      </c>
      <c r="C65" s="127">
        <v>37256</v>
      </c>
      <c r="D65" s="128"/>
      <c r="E65" s="128">
        <v>100</v>
      </c>
      <c r="F65" s="129">
        <f t="shared" si="1"/>
        <v>100</v>
      </c>
      <c r="G65" s="87"/>
      <c r="H65" s="87"/>
      <c r="I65" s="87"/>
      <c r="J65" s="49"/>
      <c r="K65" s="49"/>
      <c r="L65" s="49"/>
      <c r="M65" s="49"/>
      <c r="N65" s="49"/>
      <c r="O65" s="49"/>
      <c r="P65" s="49"/>
    </row>
    <row r="66" spans="1:16" ht="15" customHeight="1">
      <c r="A66" s="49"/>
      <c r="B66" s="126" t="s">
        <v>348</v>
      </c>
      <c r="C66" s="127">
        <v>37256</v>
      </c>
      <c r="D66" s="128"/>
      <c r="E66" s="128">
        <v>100</v>
      </c>
      <c r="F66" s="129">
        <f t="shared" si="1"/>
        <v>100</v>
      </c>
      <c r="G66" s="87"/>
      <c r="H66" s="87"/>
      <c r="I66" s="87"/>
      <c r="J66" s="49"/>
      <c r="K66" s="49"/>
      <c r="L66" s="49"/>
      <c r="M66" s="49"/>
      <c r="N66" s="49"/>
      <c r="O66" s="49"/>
      <c r="P66" s="49"/>
    </row>
    <row r="67" spans="1:16" ht="15" customHeight="1">
      <c r="A67" s="49"/>
      <c r="B67" s="126" t="s">
        <v>348</v>
      </c>
      <c r="C67" s="127">
        <v>37256</v>
      </c>
      <c r="D67" s="128"/>
      <c r="E67" s="128">
        <v>100</v>
      </c>
      <c r="F67" s="129">
        <f t="shared" si="1"/>
        <v>100</v>
      </c>
      <c r="G67" s="87"/>
      <c r="H67" s="87"/>
      <c r="I67" s="87"/>
      <c r="J67" s="49"/>
      <c r="K67" s="49"/>
      <c r="L67" s="49"/>
      <c r="M67" s="49"/>
      <c r="N67" s="49"/>
      <c r="O67" s="49"/>
      <c r="P67" s="49"/>
    </row>
    <row r="68" spans="1:16" ht="15" customHeight="1">
      <c r="A68" s="49"/>
      <c r="B68" s="126" t="s">
        <v>348</v>
      </c>
      <c r="C68" s="127">
        <v>37256</v>
      </c>
      <c r="D68" s="128"/>
      <c r="E68" s="128">
        <v>100</v>
      </c>
      <c r="F68" s="129">
        <f t="shared" si="1"/>
        <v>100</v>
      </c>
      <c r="G68" s="87"/>
      <c r="H68" s="87"/>
      <c r="I68" s="87"/>
      <c r="J68" s="49"/>
      <c r="K68" s="49"/>
      <c r="L68" s="49"/>
      <c r="M68" s="49"/>
      <c r="N68" s="49"/>
      <c r="O68" s="49"/>
      <c r="P68" s="49"/>
    </row>
    <row r="69" spans="1:16" ht="15" customHeight="1">
      <c r="A69" s="49"/>
      <c r="B69" s="126" t="s">
        <v>348</v>
      </c>
      <c r="C69" s="127">
        <v>37256</v>
      </c>
      <c r="D69" s="128"/>
      <c r="E69" s="128">
        <v>100</v>
      </c>
      <c r="F69" s="129">
        <f t="shared" ref="F69:F75" si="2">-D69+E69</f>
        <v>100</v>
      </c>
      <c r="G69" s="87"/>
      <c r="H69" s="87"/>
      <c r="I69" s="87"/>
      <c r="J69" s="49"/>
      <c r="K69" s="49"/>
      <c r="L69" s="49"/>
      <c r="M69" s="49"/>
      <c r="N69" s="49"/>
      <c r="O69" s="49"/>
      <c r="P69" s="49"/>
    </row>
    <row r="70" spans="1:16" ht="15" customHeight="1">
      <c r="A70" s="49"/>
      <c r="B70" s="126" t="s">
        <v>348</v>
      </c>
      <c r="C70" s="127">
        <v>37256</v>
      </c>
      <c r="D70" s="128"/>
      <c r="E70" s="128">
        <v>100</v>
      </c>
      <c r="F70" s="129">
        <f>-D70+E70</f>
        <v>100</v>
      </c>
      <c r="G70" s="87"/>
      <c r="H70" s="87"/>
      <c r="I70" s="87"/>
      <c r="J70" s="49"/>
      <c r="K70" s="49"/>
      <c r="L70" s="49"/>
      <c r="M70" s="49"/>
      <c r="N70" s="49"/>
      <c r="O70" s="49"/>
      <c r="P70" s="49"/>
    </row>
    <row r="71" spans="1:16" ht="15" customHeight="1">
      <c r="A71" s="49"/>
      <c r="B71" s="126" t="s">
        <v>348</v>
      </c>
      <c r="C71" s="127">
        <v>37256</v>
      </c>
      <c r="D71" s="128"/>
      <c r="E71" s="128">
        <v>100</v>
      </c>
      <c r="F71" s="129">
        <f>-D71+E71</f>
        <v>100</v>
      </c>
      <c r="G71" s="87"/>
      <c r="H71" s="87"/>
      <c r="I71" s="87"/>
      <c r="J71" s="49"/>
      <c r="K71" s="49"/>
      <c r="L71" s="49"/>
      <c r="M71" s="49"/>
      <c r="N71" s="49"/>
      <c r="O71" s="49"/>
      <c r="P71" s="49"/>
    </row>
    <row r="72" spans="1:16" ht="15" customHeight="1">
      <c r="A72" s="49"/>
      <c r="B72" s="126" t="s">
        <v>348</v>
      </c>
      <c r="C72" s="127">
        <v>37256</v>
      </c>
      <c r="D72" s="128"/>
      <c r="E72" s="128">
        <v>100</v>
      </c>
      <c r="F72" s="129">
        <f>-D72+E72</f>
        <v>100</v>
      </c>
      <c r="G72" s="87"/>
      <c r="H72" s="87"/>
      <c r="I72" s="87"/>
      <c r="J72" s="49"/>
      <c r="K72" s="49"/>
      <c r="L72" s="49"/>
      <c r="M72" s="49"/>
      <c r="N72" s="49"/>
      <c r="O72" s="49"/>
      <c r="P72" s="49"/>
    </row>
    <row r="73" spans="1:16" ht="15" customHeight="1">
      <c r="A73" s="49"/>
      <c r="B73" s="126" t="s">
        <v>348</v>
      </c>
      <c r="C73" s="127">
        <v>37256</v>
      </c>
      <c r="D73" s="128"/>
      <c r="E73" s="128">
        <v>100</v>
      </c>
      <c r="F73" s="129">
        <f>-D73+E73</f>
        <v>100</v>
      </c>
      <c r="G73" s="87"/>
      <c r="H73" s="87"/>
      <c r="I73" s="87"/>
      <c r="J73" s="49"/>
      <c r="K73" s="49"/>
      <c r="L73" s="49"/>
      <c r="M73" s="49"/>
      <c r="N73" s="49"/>
      <c r="O73" s="49"/>
      <c r="P73" s="49"/>
    </row>
    <row r="74" spans="1:16" ht="15" customHeight="1">
      <c r="A74" s="49"/>
      <c r="B74" s="126" t="s">
        <v>348</v>
      </c>
      <c r="C74" s="127">
        <v>37256</v>
      </c>
      <c r="D74" s="128"/>
      <c r="E74" s="128">
        <v>9000</v>
      </c>
      <c r="F74" s="129">
        <f>-D74+E74</f>
        <v>9000</v>
      </c>
      <c r="G74" s="87"/>
      <c r="H74" s="87"/>
      <c r="I74" s="87"/>
      <c r="J74" s="49"/>
      <c r="K74" s="49"/>
      <c r="L74" s="49"/>
      <c r="M74" s="49"/>
      <c r="N74" s="49"/>
      <c r="O74" s="49"/>
      <c r="P74" s="49"/>
    </row>
    <row r="75" spans="1:16" ht="15" customHeight="1">
      <c r="A75" s="49"/>
      <c r="B75" s="126" t="s">
        <v>348</v>
      </c>
      <c r="C75" s="127">
        <v>39813</v>
      </c>
      <c r="D75" s="128"/>
      <c r="E75" s="128">
        <v>10000</v>
      </c>
      <c r="F75" s="129">
        <f t="shared" si="2"/>
        <v>10000</v>
      </c>
      <c r="G75" s="130">
        <f>SUM(E57:E75)/SUM(D57:D75)</f>
        <v>1.0249999999999999</v>
      </c>
      <c r="H75" s="131">
        <f>XIRR(F57:F75,C57:C75,0)</f>
        <v>4.5935400390625016E-3</v>
      </c>
      <c r="I75" s="87"/>
      <c r="J75" s="49"/>
      <c r="K75" s="49"/>
      <c r="L75" s="49"/>
      <c r="M75" s="49"/>
      <c r="N75" s="49"/>
      <c r="O75" s="49"/>
      <c r="P75" s="49"/>
    </row>
    <row r="76" spans="1:16" ht="15" customHeight="1">
      <c r="A76" s="57"/>
      <c r="B76" s="125"/>
      <c r="C76" s="125"/>
      <c r="D76" s="125"/>
      <c r="E76" s="125"/>
      <c r="F76" s="125"/>
      <c r="G76" s="125"/>
      <c r="H76" s="125"/>
      <c r="I76" s="125"/>
      <c r="J76" s="57"/>
      <c r="K76" s="57"/>
      <c r="L76" s="57"/>
      <c r="M76" s="57"/>
      <c r="N76" s="57"/>
      <c r="O76" s="57"/>
      <c r="P76" s="57"/>
    </row>
    <row r="77" spans="1:16" ht="15" customHeight="1">
      <c r="A77" s="49"/>
      <c r="B77" s="126" t="s">
        <v>63</v>
      </c>
      <c r="C77" s="127">
        <v>36526</v>
      </c>
      <c r="D77" s="128">
        <v>10000</v>
      </c>
      <c r="E77" s="128"/>
      <c r="F77" s="129">
        <f>-D77+E77</f>
        <v>-10000</v>
      </c>
      <c r="G77" s="42" t="s">
        <v>484</v>
      </c>
      <c r="H77" s="87"/>
      <c r="I77" s="87"/>
      <c r="J77" s="49"/>
      <c r="K77" s="49"/>
      <c r="L77" s="49"/>
      <c r="M77" s="49"/>
      <c r="N77" s="49"/>
      <c r="O77" s="49"/>
      <c r="P77" s="49"/>
    </row>
    <row r="78" spans="1:16" ht="15" customHeight="1">
      <c r="A78" s="49"/>
      <c r="B78" s="126" t="s">
        <v>63</v>
      </c>
      <c r="C78" s="127">
        <v>36527</v>
      </c>
      <c r="D78" s="128"/>
      <c r="E78" s="128">
        <v>100</v>
      </c>
      <c r="F78" s="129">
        <f t="shared" ref="F78:F94" si="3">-D78+E78</f>
        <v>100</v>
      </c>
      <c r="G78" s="87"/>
      <c r="H78" s="87"/>
      <c r="I78" s="87"/>
      <c r="J78" s="49"/>
      <c r="K78" s="49"/>
      <c r="L78" s="49"/>
      <c r="M78" s="49"/>
      <c r="N78" s="49"/>
      <c r="O78" s="49"/>
      <c r="P78" s="49"/>
    </row>
    <row r="79" spans="1:16" ht="15" customHeight="1">
      <c r="A79" s="49"/>
      <c r="B79" s="126" t="s">
        <v>63</v>
      </c>
      <c r="C79" s="127">
        <v>37256</v>
      </c>
      <c r="D79" s="128"/>
      <c r="E79" s="128">
        <v>100</v>
      </c>
      <c r="F79" s="129">
        <f t="shared" si="3"/>
        <v>100</v>
      </c>
      <c r="G79" s="87"/>
      <c r="H79" s="87"/>
      <c r="I79" s="87"/>
      <c r="J79" s="49"/>
      <c r="K79" s="49"/>
      <c r="L79" s="49"/>
      <c r="M79" s="49"/>
      <c r="N79" s="49"/>
      <c r="O79" s="49"/>
      <c r="P79" s="49"/>
    </row>
    <row r="80" spans="1:16" ht="15" customHeight="1">
      <c r="A80" s="49"/>
      <c r="B80" s="126" t="s">
        <v>63</v>
      </c>
      <c r="C80" s="127">
        <v>37256</v>
      </c>
      <c r="D80" s="128"/>
      <c r="E80" s="128">
        <v>100</v>
      </c>
      <c r="F80" s="129">
        <f t="shared" si="3"/>
        <v>100</v>
      </c>
      <c r="G80" s="87"/>
      <c r="H80" s="87"/>
      <c r="I80" s="87"/>
      <c r="J80" s="49"/>
      <c r="K80" s="49"/>
      <c r="L80" s="49"/>
      <c r="M80" s="49"/>
      <c r="N80" s="49"/>
      <c r="O80" s="49"/>
      <c r="P80" s="49"/>
    </row>
    <row r="81" spans="1:16" ht="15" customHeight="1">
      <c r="A81" s="49"/>
      <c r="B81" s="126" t="s">
        <v>63</v>
      </c>
      <c r="C81" s="127">
        <v>37256</v>
      </c>
      <c r="D81" s="128"/>
      <c r="E81" s="128">
        <v>100</v>
      </c>
      <c r="F81" s="129">
        <f t="shared" si="3"/>
        <v>100</v>
      </c>
      <c r="G81" s="87"/>
      <c r="H81" s="87"/>
      <c r="I81" s="87"/>
      <c r="J81" s="49"/>
      <c r="K81" s="49"/>
      <c r="L81" s="49"/>
      <c r="M81" s="49"/>
      <c r="N81" s="49"/>
      <c r="O81" s="49"/>
      <c r="P81" s="49"/>
    </row>
    <row r="82" spans="1:16" ht="15" customHeight="1">
      <c r="A82" s="49"/>
      <c r="B82" s="126" t="s">
        <v>63</v>
      </c>
      <c r="C82" s="127">
        <v>37256</v>
      </c>
      <c r="D82" s="128"/>
      <c r="E82" s="128">
        <v>100</v>
      </c>
      <c r="F82" s="129">
        <f t="shared" si="3"/>
        <v>100</v>
      </c>
      <c r="G82" s="87"/>
      <c r="H82" s="87"/>
      <c r="I82" s="87"/>
      <c r="J82" s="49"/>
      <c r="K82" s="49"/>
      <c r="L82" s="49"/>
      <c r="M82" s="49"/>
      <c r="N82" s="49"/>
      <c r="O82" s="49"/>
      <c r="P82" s="49"/>
    </row>
    <row r="83" spans="1:16" ht="15" customHeight="1">
      <c r="A83" s="49"/>
      <c r="B83" s="126" t="s">
        <v>63</v>
      </c>
      <c r="C83" s="127">
        <v>37256</v>
      </c>
      <c r="D83" s="128"/>
      <c r="E83" s="128">
        <v>100</v>
      </c>
      <c r="F83" s="129">
        <f t="shared" si="3"/>
        <v>100</v>
      </c>
      <c r="G83" s="87"/>
      <c r="H83" s="87"/>
      <c r="I83" s="87"/>
      <c r="J83" s="49"/>
      <c r="K83" s="49"/>
      <c r="L83" s="49"/>
      <c r="M83" s="49"/>
      <c r="N83" s="49"/>
      <c r="O83" s="49"/>
      <c r="P83" s="49"/>
    </row>
    <row r="84" spans="1:16" ht="15" customHeight="1">
      <c r="A84" s="49"/>
      <c r="B84" s="126" t="s">
        <v>63</v>
      </c>
      <c r="C84" s="127">
        <v>37256</v>
      </c>
      <c r="D84" s="128"/>
      <c r="E84" s="128">
        <v>100</v>
      </c>
      <c r="F84" s="129">
        <f t="shared" si="3"/>
        <v>100</v>
      </c>
      <c r="G84" s="87"/>
      <c r="H84" s="87"/>
      <c r="I84" s="87"/>
      <c r="J84" s="49"/>
      <c r="K84" s="49"/>
      <c r="L84" s="49"/>
      <c r="M84" s="49"/>
      <c r="N84" s="49"/>
      <c r="O84" s="49"/>
      <c r="P84" s="49"/>
    </row>
    <row r="85" spans="1:16" ht="15" customHeight="1">
      <c r="A85" s="49"/>
      <c r="B85" s="126" t="s">
        <v>63</v>
      </c>
      <c r="C85" s="127">
        <v>37256</v>
      </c>
      <c r="D85" s="128">
        <v>10000</v>
      </c>
      <c r="E85" s="128"/>
      <c r="F85" s="129">
        <f t="shared" si="3"/>
        <v>-10000</v>
      </c>
      <c r="G85" s="87"/>
      <c r="H85" s="87"/>
      <c r="I85" s="87"/>
      <c r="J85" s="49"/>
      <c r="K85" s="49"/>
      <c r="L85" s="49"/>
      <c r="M85" s="49"/>
      <c r="N85" s="49"/>
      <c r="O85" s="49"/>
      <c r="P85" s="49"/>
    </row>
    <row r="86" spans="1:16" ht="15" customHeight="1">
      <c r="A86" s="49"/>
      <c r="B86" s="126" t="s">
        <v>63</v>
      </c>
      <c r="C86" s="127">
        <v>37256</v>
      </c>
      <c r="D86" s="128"/>
      <c r="E86" s="128">
        <v>100</v>
      </c>
      <c r="F86" s="129">
        <f t="shared" si="3"/>
        <v>100</v>
      </c>
      <c r="G86" s="87"/>
      <c r="H86" s="87"/>
      <c r="I86" s="87"/>
      <c r="J86" s="49"/>
      <c r="K86" s="49"/>
      <c r="L86" s="49"/>
      <c r="M86" s="49"/>
      <c r="N86" s="49"/>
      <c r="O86" s="49"/>
      <c r="P86" s="49"/>
    </row>
    <row r="87" spans="1:16" ht="15" customHeight="1">
      <c r="A87" s="49"/>
      <c r="B87" s="126" t="s">
        <v>63</v>
      </c>
      <c r="C87" s="127">
        <v>37256</v>
      </c>
      <c r="D87" s="128"/>
      <c r="E87" s="128">
        <v>100</v>
      </c>
      <c r="F87" s="129">
        <f t="shared" si="3"/>
        <v>100</v>
      </c>
      <c r="G87" s="87"/>
      <c r="H87" s="87"/>
      <c r="I87" s="87"/>
      <c r="J87" s="49"/>
      <c r="K87" s="49"/>
      <c r="L87" s="49"/>
      <c r="M87" s="49"/>
      <c r="N87" s="49"/>
      <c r="O87" s="49"/>
      <c r="P87" s="49"/>
    </row>
    <row r="88" spans="1:16" ht="15" customHeight="1">
      <c r="A88" s="49"/>
      <c r="B88" s="126" t="s">
        <v>63</v>
      </c>
      <c r="C88" s="127">
        <v>37256</v>
      </c>
      <c r="D88" s="128"/>
      <c r="E88" s="128">
        <v>100</v>
      </c>
      <c r="F88" s="129">
        <f t="shared" si="3"/>
        <v>100</v>
      </c>
      <c r="G88" s="87"/>
      <c r="H88" s="87"/>
      <c r="I88" s="87"/>
      <c r="J88" s="49"/>
      <c r="K88" s="49"/>
      <c r="L88" s="49"/>
      <c r="M88" s="49"/>
      <c r="N88" s="49"/>
      <c r="O88" s="49"/>
      <c r="P88" s="49"/>
    </row>
    <row r="89" spans="1:16" ht="15" customHeight="1">
      <c r="A89" s="49"/>
      <c r="B89" s="126" t="s">
        <v>63</v>
      </c>
      <c r="C89" s="127">
        <v>37256</v>
      </c>
      <c r="D89" s="128"/>
      <c r="E89" s="128">
        <v>100</v>
      </c>
      <c r="F89" s="129">
        <f t="shared" si="3"/>
        <v>100</v>
      </c>
      <c r="G89" s="87"/>
      <c r="H89" s="87"/>
      <c r="I89" s="87"/>
      <c r="J89" s="49"/>
      <c r="K89" s="49"/>
      <c r="L89" s="49"/>
      <c r="M89" s="49"/>
      <c r="N89" s="49"/>
      <c r="O89" s="49"/>
      <c r="P89" s="49"/>
    </row>
    <row r="90" spans="1:16" ht="15" customHeight="1">
      <c r="A90" s="49"/>
      <c r="B90" s="126" t="s">
        <v>63</v>
      </c>
      <c r="C90" s="127">
        <v>37256</v>
      </c>
      <c r="D90" s="128"/>
      <c r="E90" s="128">
        <v>100</v>
      </c>
      <c r="F90" s="129">
        <f t="shared" si="3"/>
        <v>100</v>
      </c>
      <c r="G90" s="87"/>
      <c r="H90" s="87"/>
      <c r="I90" s="87"/>
      <c r="J90" s="49"/>
      <c r="K90" s="49"/>
      <c r="L90" s="49"/>
      <c r="M90" s="49"/>
      <c r="N90" s="49"/>
      <c r="O90" s="49"/>
      <c r="P90" s="49"/>
    </row>
    <row r="91" spans="1:16" ht="15" customHeight="1">
      <c r="A91" s="49"/>
      <c r="B91" s="126" t="s">
        <v>63</v>
      </c>
      <c r="C91" s="127">
        <v>37256</v>
      </c>
      <c r="D91" s="128"/>
      <c r="E91" s="128">
        <v>100</v>
      </c>
      <c r="F91" s="129">
        <f t="shared" si="3"/>
        <v>100</v>
      </c>
      <c r="G91" s="87"/>
      <c r="H91" s="87"/>
      <c r="I91" s="87"/>
      <c r="J91" s="49"/>
      <c r="K91" s="49"/>
      <c r="L91" s="49"/>
      <c r="M91" s="49"/>
      <c r="N91" s="49"/>
      <c r="O91" s="49"/>
      <c r="P91" s="49"/>
    </row>
    <row r="92" spans="1:16" ht="15" customHeight="1">
      <c r="A92" s="49"/>
      <c r="B92" s="126" t="s">
        <v>63</v>
      </c>
      <c r="C92" s="127">
        <v>37256</v>
      </c>
      <c r="D92" s="128"/>
      <c r="E92" s="128">
        <v>100</v>
      </c>
      <c r="F92" s="129">
        <f t="shared" si="3"/>
        <v>100</v>
      </c>
      <c r="G92" s="87"/>
      <c r="H92" s="87"/>
      <c r="I92" s="87"/>
      <c r="J92" s="49"/>
      <c r="K92" s="49"/>
      <c r="L92" s="49"/>
      <c r="M92" s="49"/>
      <c r="N92" s="49"/>
      <c r="O92" s="49"/>
      <c r="P92" s="49"/>
    </row>
    <row r="93" spans="1:16" ht="15" customHeight="1">
      <c r="A93" s="49"/>
      <c r="B93" s="126" t="s">
        <v>63</v>
      </c>
      <c r="C93" s="127">
        <v>37256</v>
      </c>
      <c r="D93" s="128"/>
      <c r="E93" s="128">
        <v>100</v>
      </c>
      <c r="F93" s="129">
        <f t="shared" si="3"/>
        <v>100</v>
      </c>
      <c r="G93" s="87"/>
      <c r="H93" s="87"/>
      <c r="I93" s="87"/>
      <c r="J93" s="49"/>
      <c r="K93" s="49"/>
      <c r="L93" s="49"/>
      <c r="M93" s="49"/>
      <c r="N93" s="49"/>
      <c r="O93" s="49"/>
      <c r="P93" s="49"/>
    </row>
    <row r="94" spans="1:16" ht="15" customHeight="1">
      <c r="A94" s="49"/>
      <c r="B94" s="126" t="s">
        <v>63</v>
      </c>
      <c r="C94" s="127">
        <v>37256</v>
      </c>
      <c r="D94" s="128"/>
      <c r="E94" s="128">
        <v>100</v>
      </c>
      <c r="F94" s="129">
        <f t="shared" si="3"/>
        <v>100</v>
      </c>
      <c r="G94" s="87"/>
      <c r="H94" s="87"/>
      <c r="I94" s="87"/>
      <c r="J94" s="49"/>
      <c r="K94" s="49"/>
      <c r="L94" s="49"/>
      <c r="M94" s="49"/>
      <c r="N94" s="49"/>
      <c r="O94" s="49"/>
      <c r="P94" s="49"/>
    </row>
    <row r="95" spans="1:16" ht="15" customHeight="1">
      <c r="A95" s="49"/>
      <c r="B95" s="126" t="s">
        <v>63</v>
      </c>
      <c r="C95" s="127">
        <v>39813</v>
      </c>
      <c r="D95" s="128"/>
      <c r="E95" s="128">
        <v>20000</v>
      </c>
      <c r="F95" s="129">
        <f>-D95+E95</f>
        <v>20000</v>
      </c>
      <c r="G95" s="130">
        <f>SUM(E77:E95)/SUM(D77:D95)</f>
        <v>1.08</v>
      </c>
      <c r="H95" s="131">
        <f>XIRR(F77:F95,C77:C95,0)</f>
        <v>1.0364291992187498E-2</v>
      </c>
      <c r="I95" s="87"/>
      <c r="J95" s="49"/>
      <c r="K95" s="49"/>
      <c r="L95" s="49"/>
      <c r="M95" s="49"/>
      <c r="N95" s="49"/>
      <c r="O95" s="49"/>
      <c r="P95" s="49"/>
    </row>
    <row r="96" spans="1:16" ht="15" customHeight="1">
      <c r="A96" s="49"/>
      <c r="B96" s="87"/>
      <c r="C96" s="87"/>
      <c r="D96" s="87"/>
      <c r="E96" s="87"/>
      <c r="F96" s="87"/>
      <c r="G96" s="87"/>
      <c r="H96" s="87"/>
      <c r="I96" s="87"/>
      <c r="J96" s="49"/>
      <c r="K96" s="49"/>
      <c r="L96" s="49"/>
      <c r="M96" s="49"/>
      <c r="N96" s="49"/>
      <c r="O96" s="49"/>
      <c r="P96" s="49"/>
    </row>
    <row r="97" spans="1:16" ht="15" customHeight="1">
      <c r="A97" s="49"/>
      <c r="B97" s="126" t="s">
        <v>64</v>
      </c>
      <c r="C97" s="127">
        <v>38353</v>
      </c>
      <c r="D97" s="128">
        <v>10000</v>
      </c>
      <c r="E97" s="128"/>
      <c r="F97" s="129">
        <f>-D97+E97</f>
        <v>-10000</v>
      </c>
      <c r="G97" s="42" t="s">
        <v>484</v>
      </c>
      <c r="H97" s="87"/>
      <c r="I97" s="87"/>
      <c r="J97" s="49"/>
      <c r="K97" s="49"/>
      <c r="L97" s="49"/>
      <c r="M97" s="49"/>
      <c r="N97" s="49"/>
      <c r="O97" s="49"/>
      <c r="P97" s="49"/>
    </row>
    <row r="98" spans="1:16" ht="15" customHeight="1">
      <c r="A98" s="49"/>
      <c r="B98" s="126" t="s">
        <v>64</v>
      </c>
      <c r="C98" s="127">
        <v>38718</v>
      </c>
      <c r="D98" s="128"/>
      <c r="E98" s="128">
        <v>100</v>
      </c>
      <c r="F98" s="129">
        <f t="shared" ref="F98:F114" si="4">-D98+E98</f>
        <v>100</v>
      </c>
      <c r="G98" s="87"/>
      <c r="H98" s="87"/>
      <c r="I98" s="87"/>
      <c r="J98" s="49"/>
      <c r="K98" s="49"/>
      <c r="L98" s="49"/>
      <c r="M98" s="49"/>
      <c r="N98" s="49"/>
      <c r="O98" s="49"/>
      <c r="P98" s="49"/>
    </row>
    <row r="99" spans="1:16" ht="15" customHeight="1">
      <c r="A99" s="49"/>
      <c r="B99" s="126" t="s">
        <v>64</v>
      </c>
      <c r="C99" s="127">
        <v>38718</v>
      </c>
      <c r="D99" s="128"/>
      <c r="E99" s="128">
        <v>100</v>
      </c>
      <c r="F99" s="129">
        <f t="shared" si="4"/>
        <v>100</v>
      </c>
      <c r="G99" s="87"/>
      <c r="H99" s="87"/>
      <c r="I99" s="87"/>
      <c r="J99" s="49"/>
      <c r="K99" s="49"/>
      <c r="L99" s="49"/>
      <c r="M99" s="49"/>
      <c r="N99" s="49"/>
      <c r="O99" s="49"/>
      <c r="P99" s="49"/>
    </row>
    <row r="100" spans="1:16" ht="15" customHeight="1">
      <c r="A100" s="49"/>
      <c r="B100" s="126" t="s">
        <v>64</v>
      </c>
      <c r="C100" s="127">
        <v>38718</v>
      </c>
      <c r="D100" s="128"/>
      <c r="E100" s="128">
        <v>100</v>
      </c>
      <c r="F100" s="129">
        <f t="shared" si="4"/>
        <v>100</v>
      </c>
      <c r="G100" s="87"/>
      <c r="H100" s="87"/>
      <c r="I100" s="87"/>
      <c r="J100" s="49"/>
      <c r="K100" s="49"/>
      <c r="L100" s="49"/>
      <c r="M100" s="49"/>
      <c r="N100" s="49"/>
      <c r="O100" s="49"/>
      <c r="P100" s="49"/>
    </row>
    <row r="101" spans="1:16" ht="15" customHeight="1">
      <c r="A101" s="49"/>
      <c r="B101" s="126" t="s">
        <v>64</v>
      </c>
      <c r="C101" s="127">
        <v>38718</v>
      </c>
      <c r="D101" s="128"/>
      <c r="E101" s="128">
        <v>100</v>
      </c>
      <c r="F101" s="129">
        <f t="shared" si="4"/>
        <v>100</v>
      </c>
      <c r="G101" s="87"/>
      <c r="H101" s="87"/>
      <c r="I101" s="87"/>
      <c r="J101" s="49"/>
      <c r="K101" s="49"/>
      <c r="L101" s="49"/>
      <c r="M101" s="49"/>
      <c r="N101" s="49"/>
      <c r="O101" s="49"/>
      <c r="P101" s="49"/>
    </row>
    <row r="102" spans="1:16" ht="15" customHeight="1">
      <c r="A102" s="49"/>
      <c r="B102" s="126" t="s">
        <v>64</v>
      </c>
      <c r="C102" s="127">
        <v>38718</v>
      </c>
      <c r="D102" s="128"/>
      <c r="E102" s="128">
        <v>100</v>
      </c>
      <c r="F102" s="129">
        <f t="shared" si="4"/>
        <v>100</v>
      </c>
      <c r="G102" s="87"/>
      <c r="H102" s="87"/>
      <c r="I102" s="87"/>
      <c r="J102" s="49"/>
      <c r="K102" s="49"/>
      <c r="L102" s="49"/>
      <c r="M102" s="49"/>
      <c r="N102" s="49"/>
      <c r="O102" s="49"/>
      <c r="P102" s="49"/>
    </row>
    <row r="103" spans="1:16" ht="15" customHeight="1">
      <c r="A103" s="49"/>
      <c r="B103" s="126" t="s">
        <v>64</v>
      </c>
      <c r="C103" s="127">
        <v>38718</v>
      </c>
      <c r="D103" s="128"/>
      <c r="E103" s="128">
        <v>100</v>
      </c>
      <c r="F103" s="129">
        <f t="shared" si="4"/>
        <v>100</v>
      </c>
      <c r="G103" s="87"/>
      <c r="H103" s="87"/>
      <c r="I103" s="87"/>
      <c r="J103" s="49"/>
      <c r="K103" s="49"/>
      <c r="L103" s="49"/>
      <c r="M103" s="49"/>
      <c r="N103" s="49"/>
      <c r="O103" s="49"/>
      <c r="P103" s="49"/>
    </row>
    <row r="104" spans="1:16" ht="15" customHeight="1">
      <c r="A104" s="49"/>
      <c r="B104" s="126" t="s">
        <v>64</v>
      </c>
      <c r="C104" s="127">
        <v>38718</v>
      </c>
      <c r="D104" s="128"/>
      <c r="E104" s="128">
        <v>100</v>
      </c>
      <c r="F104" s="129">
        <f t="shared" si="4"/>
        <v>100</v>
      </c>
      <c r="G104" s="87"/>
      <c r="H104" s="87"/>
      <c r="I104" s="87"/>
      <c r="J104" s="49"/>
      <c r="K104" s="49"/>
      <c r="L104" s="49"/>
      <c r="M104" s="49"/>
      <c r="N104" s="49"/>
      <c r="O104" s="49"/>
      <c r="P104" s="49"/>
    </row>
    <row r="105" spans="1:16" ht="15" customHeight="1">
      <c r="A105" s="49"/>
      <c r="B105" s="126" t="s">
        <v>64</v>
      </c>
      <c r="C105" s="127">
        <v>38718</v>
      </c>
      <c r="D105" s="128">
        <v>10000</v>
      </c>
      <c r="E105" s="128"/>
      <c r="F105" s="129">
        <f t="shared" si="4"/>
        <v>-10000</v>
      </c>
      <c r="G105" s="87"/>
      <c r="H105" s="87"/>
      <c r="I105" s="87"/>
      <c r="J105" s="49"/>
      <c r="K105" s="49"/>
      <c r="L105" s="49"/>
      <c r="M105" s="49"/>
      <c r="N105" s="49"/>
      <c r="O105" s="49"/>
      <c r="P105" s="49"/>
    </row>
    <row r="106" spans="1:16" ht="15" customHeight="1">
      <c r="A106" s="49"/>
      <c r="B106" s="126" t="s">
        <v>64</v>
      </c>
      <c r="C106" s="127">
        <v>38718</v>
      </c>
      <c r="D106" s="128"/>
      <c r="E106" s="128">
        <v>100</v>
      </c>
      <c r="F106" s="129">
        <f t="shared" si="4"/>
        <v>100</v>
      </c>
      <c r="G106" s="87"/>
      <c r="H106" s="87"/>
      <c r="I106" s="87"/>
      <c r="J106" s="49"/>
      <c r="K106" s="49"/>
      <c r="L106" s="49"/>
      <c r="M106" s="49"/>
      <c r="N106" s="49"/>
      <c r="O106" s="49"/>
      <c r="P106" s="49"/>
    </row>
    <row r="107" spans="1:16" ht="15" customHeight="1">
      <c r="A107" s="49"/>
      <c r="B107" s="126" t="s">
        <v>64</v>
      </c>
      <c r="C107" s="127">
        <v>38718</v>
      </c>
      <c r="D107" s="128"/>
      <c r="E107" s="128">
        <v>100</v>
      </c>
      <c r="F107" s="129">
        <f t="shared" si="4"/>
        <v>100</v>
      </c>
      <c r="G107" s="87"/>
      <c r="H107" s="87"/>
      <c r="I107" s="87"/>
      <c r="J107" s="49"/>
      <c r="K107" s="49"/>
      <c r="L107" s="49"/>
      <c r="M107" s="49"/>
      <c r="N107" s="49"/>
      <c r="O107" s="49"/>
      <c r="P107" s="49"/>
    </row>
    <row r="108" spans="1:16" ht="15" customHeight="1">
      <c r="A108" s="49"/>
      <c r="B108" s="126" t="s">
        <v>64</v>
      </c>
      <c r="C108" s="127">
        <v>38718</v>
      </c>
      <c r="D108" s="128"/>
      <c r="E108" s="128">
        <v>100</v>
      </c>
      <c r="F108" s="129">
        <f t="shared" si="4"/>
        <v>100</v>
      </c>
      <c r="G108" s="87"/>
      <c r="H108" s="87"/>
      <c r="I108" s="87"/>
      <c r="J108" s="49"/>
      <c r="K108" s="49"/>
      <c r="L108" s="49"/>
      <c r="M108" s="49"/>
      <c r="N108" s="49"/>
      <c r="O108" s="49"/>
      <c r="P108" s="49"/>
    </row>
    <row r="109" spans="1:16" ht="15" customHeight="1">
      <c r="A109" s="49"/>
      <c r="B109" s="126" t="s">
        <v>64</v>
      </c>
      <c r="C109" s="127">
        <v>38718</v>
      </c>
      <c r="D109" s="128"/>
      <c r="E109" s="128">
        <v>100</v>
      </c>
      <c r="F109" s="129">
        <f t="shared" si="4"/>
        <v>100</v>
      </c>
      <c r="G109" s="87"/>
      <c r="H109" s="87"/>
      <c r="I109" s="87"/>
      <c r="J109" s="49"/>
      <c r="K109" s="49"/>
      <c r="L109" s="49"/>
      <c r="M109" s="49"/>
      <c r="N109" s="49"/>
      <c r="O109" s="49"/>
      <c r="P109" s="49"/>
    </row>
    <row r="110" spans="1:16" ht="15" customHeight="1">
      <c r="A110" s="49"/>
      <c r="B110" s="126" t="s">
        <v>64</v>
      </c>
      <c r="C110" s="127">
        <v>38718</v>
      </c>
      <c r="D110" s="128"/>
      <c r="E110" s="128">
        <v>100</v>
      </c>
      <c r="F110" s="129">
        <f t="shared" si="4"/>
        <v>100</v>
      </c>
      <c r="G110" s="87"/>
      <c r="H110" s="87"/>
      <c r="I110" s="87"/>
      <c r="J110" s="49"/>
      <c r="K110" s="49"/>
      <c r="L110" s="49"/>
      <c r="M110" s="49"/>
      <c r="N110" s="49"/>
      <c r="O110" s="49"/>
      <c r="P110" s="49"/>
    </row>
    <row r="111" spans="1:16" ht="15" customHeight="1">
      <c r="A111" s="49"/>
      <c r="B111" s="126" t="s">
        <v>64</v>
      </c>
      <c r="C111" s="127">
        <v>38718</v>
      </c>
      <c r="D111" s="128"/>
      <c r="E111" s="128">
        <v>100</v>
      </c>
      <c r="F111" s="129">
        <f t="shared" si="4"/>
        <v>100</v>
      </c>
      <c r="G111" s="87"/>
      <c r="H111" s="87"/>
      <c r="I111" s="87"/>
      <c r="J111" s="49"/>
      <c r="K111" s="49"/>
      <c r="L111" s="49"/>
      <c r="M111" s="49"/>
      <c r="N111" s="49"/>
      <c r="O111" s="49"/>
      <c r="P111" s="49"/>
    </row>
    <row r="112" spans="1:16" ht="15" customHeight="1">
      <c r="A112" s="49"/>
      <c r="B112" s="126" t="s">
        <v>64</v>
      </c>
      <c r="C112" s="127">
        <v>38718</v>
      </c>
      <c r="D112" s="128"/>
      <c r="E112" s="128">
        <v>100</v>
      </c>
      <c r="F112" s="129">
        <f t="shared" si="4"/>
        <v>100</v>
      </c>
      <c r="G112" s="87"/>
      <c r="H112" s="87"/>
      <c r="I112" s="87"/>
      <c r="J112" s="49"/>
      <c r="K112" s="49"/>
      <c r="L112" s="49"/>
      <c r="M112" s="49"/>
      <c r="N112" s="49"/>
      <c r="O112" s="49"/>
      <c r="P112" s="49"/>
    </row>
    <row r="113" spans="1:16" ht="15" customHeight="1">
      <c r="A113" s="49"/>
      <c r="B113" s="126" t="s">
        <v>64</v>
      </c>
      <c r="C113" s="127">
        <v>38718</v>
      </c>
      <c r="D113" s="128"/>
      <c r="E113" s="128">
        <v>100</v>
      </c>
      <c r="F113" s="129">
        <f t="shared" si="4"/>
        <v>100</v>
      </c>
      <c r="G113" s="87"/>
      <c r="H113" s="87"/>
      <c r="I113" s="87"/>
      <c r="J113" s="49"/>
      <c r="K113" s="49"/>
      <c r="L113" s="49"/>
      <c r="M113" s="49"/>
      <c r="N113" s="49"/>
      <c r="O113" s="49"/>
      <c r="P113" s="49"/>
    </row>
    <row r="114" spans="1:16" ht="15" customHeight="1">
      <c r="A114" s="49"/>
      <c r="B114" s="126" t="s">
        <v>64</v>
      </c>
      <c r="C114" s="127">
        <v>38718</v>
      </c>
      <c r="D114" s="128"/>
      <c r="E114" s="128">
        <v>100</v>
      </c>
      <c r="F114" s="129">
        <f t="shared" si="4"/>
        <v>100</v>
      </c>
      <c r="G114" s="87"/>
      <c r="H114" s="87"/>
      <c r="I114" s="87"/>
      <c r="J114" s="49"/>
      <c r="K114" s="49"/>
      <c r="L114" s="49"/>
      <c r="M114" s="49"/>
      <c r="N114" s="49"/>
      <c r="O114" s="49"/>
      <c r="P114" s="49"/>
    </row>
    <row r="115" spans="1:16" ht="15" customHeight="1">
      <c r="A115" s="49"/>
      <c r="B115" s="126" t="s">
        <v>64</v>
      </c>
      <c r="C115" s="127">
        <v>43465</v>
      </c>
      <c r="D115" s="128"/>
      <c r="E115" s="128">
        <v>19000</v>
      </c>
      <c r="F115" s="129">
        <f>-D115+E115</f>
        <v>19000</v>
      </c>
      <c r="G115" s="130">
        <f>SUM(E97:E115)/SUM(D97:D115)</f>
        <v>1.03</v>
      </c>
      <c r="H115" s="131">
        <f>XIRR(F97:F115,C97:C115,0)</f>
        <v>2.3710791015624996E-3</v>
      </c>
      <c r="I115" s="87"/>
      <c r="J115" s="49"/>
      <c r="K115" s="49"/>
      <c r="L115" s="49"/>
      <c r="M115" s="49"/>
      <c r="N115" s="49"/>
      <c r="O115" s="49"/>
      <c r="P115" s="49"/>
    </row>
    <row r="116" spans="1:16" ht="15" customHeight="1">
      <c r="A116" s="49"/>
      <c r="B116" s="87"/>
      <c r="C116" s="87"/>
      <c r="D116" s="87"/>
      <c r="E116" s="87"/>
      <c r="F116" s="87"/>
      <c r="G116" s="87"/>
      <c r="H116" s="87"/>
      <c r="I116" s="87"/>
      <c r="J116" s="49"/>
      <c r="K116" s="49"/>
      <c r="L116" s="49"/>
      <c r="M116" s="49"/>
      <c r="N116" s="49"/>
      <c r="O116" s="49"/>
      <c r="P116" s="49"/>
    </row>
    <row r="117" spans="1:16" ht="15" customHeight="1">
      <c r="A117" s="49"/>
      <c r="B117" s="126" t="s">
        <v>65</v>
      </c>
      <c r="C117" s="127">
        <v>38718</v>
      </c>
      <c r="D117" s="128">
        <v>10000</v>
      </c>
      <c r="E117" s="128"/>
      <c r="F117" s="129">
        <f>-D117+E117</f>
        <v>-10000</v>
      </c>
      <c r="G117" s="42" t="s">
        <v>484</v>
      </c>
      <c r="H117" s="87"/>
      <c r="I117" s="87"/>
      <c r="J117" s="49"/>
      <c r="K117" s="49"/>
      <c r="L117" s="49"/>
      <c r="M117" s="49"/>
      <c r="N117" s="49"/>
      <c r="O117" s="49"/>
      <c r="P117" s="49"/>
    </row>
    <row r="118" spans="1:16" ht="15" customHeight="1">
      <c r="A118" s="49"/>
      <c r="B118" s="126" t="s">
        <v>65</v>
      </c>
      <c r="C118" s="127">
        <v>39083</v>
      </c>
      <c r="D118" s="128">
        <v>10000</v>
      </c>
      <c r="E118" s="128"/>
      <c r="F118" s="129">
        <f t="shared" ref="F118:F135" si="5">-D118+E118</f>
        <v>-10000</v>
      </c>
      <c r="G118" s="87"/>
      <c r="H118" s="87"/>
      <c r="I118" s="87"/>
      <c r="J118" s="49"/>
      <c r="K118" s="49"/>
      <c r="L118" s="49"/>
      <c r="M118" s="49"/>
      <c r="N118" s="49"/>
      <c r="O118" s="49"/>
      <c r="P118" s="49"/>
    </row>
    <row r="119" spans="1:16" ht="15" customHeight="1">
      <c r="A119" s="49"/>
      <c r="B119" s="126" t="s">
        <v>65</v>
      </c>
      <c r="C119" s="127">
        <v>39083</v>
      </c>
      <c r="D119" s="128"/>
      <c r="E119" s="128">
        <v>100</v>
      </c>
      <c r="F119" s="129">
        <f t="shared" si="5"/>
        <v>100</v>
      </c>
      <c r="G119" s="87"/>
      <c r="H119" s="87"/>
      <c r="I119" s="87"/>
      <c r="J119" s="49"/>
      <c r="K119" s="49"/>
      <c r="L119" s="49"/>
      <c r="M119" s="49"/>
      <c r="N119" s="49"/>
      <c r="O119" s="49"/>
      <c r="P119" s="49"/>
    </row>
    <row r="120" spans="1:16" ht="15" customHeight="1">
      <c r="A120" s="49"/>
      <c r="B120" s="126" t="s">
        <v>65</v>
      </c>
      <c r="C120" s="127">
        <v>39083</v>
      </c>
      <c r="D120" s="128"/>
      <c r="E120" s="128">
        <v>100</v>
      </c>
      <c r="F120" s="129">
        <f t="shared" si="5"/>
        <v>100</v>
      </c>
      <c r="G120" s="87"/>
      <c r="H120" s="87"/>
      <c r="I120" s="87"/>
      <c r="J120" s="49"/>
      <c r="K120" s="49"/>
      <c r="L120" s="49"/>
      <c r="M120" s="49"/>
      <c r="N120" s="49"/>
      <c r="O120" s="49"/>
      <c r="P120" s="49"/>
    </row>
    <row r="121" spans="1:16" ht="15" customHeight="1">
      <c r="A121" s="49"/>
      <c r="B121" s="126" t="s">
        <v>65</v>
      </c>
      <c r="C121" s="127">
        <v>39083</v>
      </c>
      <c r="D121" s="128"/>
      <c r="E121" s="128">
        <v>100</v>
      </c>
      <c r="F121" s="129">
        <f t="shared" si="5"/>
        <v>100</v>
      </c>
      <c r="G121" s="87"/>
      <c r="H121" s="87"/>
      <c r="I121" s="87"/>
      <c r="J121" s="49"/>
      <c r="K121" s="49"/>
      <c r="L121" s="49"/>
      <c r="M121" s="49"/>
      <c r="N121" s="49"/>
      <c r="O121" s="49"/>
      <c r="P121" s="49"/>
    </row>
    <row r="122" spans="1:16" ht="15" customHeight="1">
      <c r="A122" s="49"/>
      <c r="B122" s="126" t="s">
        <v>65</v>
      </c>
      <c r="C122" s="127">
        <v>39083</v>
      </c>
      <c r="D122" s="128"/>
      <c r="E122" s="128">
        <v>100</v>
      </c>
      <c r="F122" s="129">
        <f>-D122+E122</f>
        <v>100</v>
      </c>
      <c r="G122" s="87"/>
      <c r="H122" s="87"/>
      <c r="I122" s="87"/>
      <c r="J122" s="49"/>
      <c r="K122" s="49"/>
      <c r="L122" s="49"/>
      <c r="M122" s="49"/>
      <c r="N122" s="49"/>
      <c r="O122" s="49"/>
      <c r="P122" s="49"/>
    </row>
    <row r="123" spans="1:16" ht="15" customHeight="1">
      <c r="A123" s="49"/>
      <c r="B123" s="126" t="s">
        <v>65</v>
      </c>
      <c r="C123" s="127">
        <v>39083</v>
      </c>
      <c r="D123" s="128"/>
      <c r="E123" s="128">
        <v>100</v>
      </c>
      <c r="F123" s="129">
        <f t="shared" si="5"/>
        <v>100</v>
      </c>
      <c r="G123" s="87"/>
      <c r="H123" s="87"/>
      <c r="I123" s="87"/>
      <c r="J123" s="49"/>
      <c r="K123" s="49"/>
      <c r="L123" s="49"/>
      <c r="M123" s="49"/>
      <c r="N123" s="49"/>
      <c r="O123" s="49"/>
      <c r="P123" s="49"/>
    </row>
    <row r="124" spans="1:16" ht="15" customHeight="1">
      <c r="A124" s="49"/>
      <c r="B124" s="126" t="s">
        <v>65</v>
      </c>
      <c r="C124" s="127">
        <v>39083</v>
      </c>
      <c r="D124" s="128"/>
      <c r="E124" s="128">
        <v>100</v>
      </c>
      <c r="F124" s="129">
        <f t="shared" si="5"/>
        <v>100</v>
      </c>
      <c r="G124" s="87"/>
      <c r="H124" s="87"/>
      <c r="I124" s="87"/>
      <c r="J124" s="49"/>
      <c r="K124" s="49"/>
      <c r="L124" s="49"/>
      <c r="M124" s="49"/>
      <c r="N124" s="49"/>
      <c r="O124" s="49"/>
      <c r="P124" s="49"/>
    </row>
    <row r="125" spans="1:16" ht="15" customHeight="1">
      <c r="A125" s="49"/>
      <c r="B125" s="126" t="s">
        <v>65</v>
      </c>
      <c r="C125" s="127">
        <v>39083</v>
      </c>
      <c r="D125" s="128"/>
      <c r="E125" s="128">
        <v>100</v>
      </c>
      <c r="F125" s="129">
        <f t="shared" si="5"/>
        <v>100</v>
      </c>
      <c r="G125" s="87"/>
      <c r="H125" s="87"/>
      <c r="I125" s="87"/>
      <c r="J125" s="49"/>
      <c r="K125" s="49"/>
      <c r="L125" s="49"/>
      <c r="M125" s="49"/>
      <c r="N125" s="49"/>
      <c r="O125" s="49"/>
      <c r="P125" s="49"/>
    </row>
    <row r="126" spans="1:16" ht="15" customHeight="1">
      <c r="A126" s="49"/>
      <c r="B126" s="126" t="s">
        <v>65</v>
      </c>
      <c r="C126" s="127">
        <v>39083</v>
      </c>
      <c r="D126" s="128"/>
      <c r="E126" s="128">
        <v>100</v>
      </c>
      <c r="F126" s="129">
        <f t="shared" si="5"/>
        <v>100</v>
      </c>
      <c r="G126" s="87"/>
      <c r="H126" s="87"/>
      <c r="I126" s="87"/>
      <c r="J126" s="49"/>
      <c r="K126" s="49"/>
      <c r="L126" s="49"/>
      <c r="M126" s="49"/>
      <c r="N126" s="49"/>
      <c r="O126" s="49"/>
      <c r="P126" s="49"/>
    </row>
    <row r="127" spans="1:16" ht="15" customHeight="1">
      <c r="A127" s="49"/>
      <c r="B127" s="126" t="s">
        <v>65</v>
      </c>
      <c r="C127" s="127">
        <v>39083</v>
      </c>
      <c r="D127" s="128"/>
      <c r="E127" s="128">
        <v>100</v>
      </c>
      <c r="F127" s="129">
        <f t="shared" si="5"/>
        <v>100</v>
      </c>
      <c r="G127" s="87"/>
      <c r="H127" s="87"/>
      <c r="I127" s="87"/>
      <c r="J127" s="49"/>
      <c r="K127" s="49"/>
      <c r="L127" s="49"/>
      <c r="M127" s="49"/>
      <c r="N127" s="49"/>
      <c r="O127" s="49"/>
      <c r="P127" s="49"/>
    </row>
    <row r="128" spans="1:16" ht="15" customHeight="1">
      <c r="A128" s="49"/>
      <c r="B128" s="126" t="s">
        <v>65</v>
      </c>
      <c r="C128" s="127">
        <v>39083</v>
      </c>
      <c r="D128" s="128"/>
      <c r="E128" s="128">
        <v>100</v>
      </c>
      <c r="F128" s="129">
        <f t="shared" si="5"/>
        <v>100</v>
      </c>
      <c r="G128" s="87"/>
      <c r="H128" s="87"/>
      <c r="I128" s="87"/>
      <c r="J128" s="49"/>
      <c r="K128" s="49"/>
      <c r="L128" s="49"/>
      <c r="M128" s="49"/>
      <c r="N128" s="49"/>
      <c r="O128" s="49"/>
      <c r="P128" s="49"/>
    </row>
    <row r="129" spans="1:16" ht="15" customHeight="1">
      <c r="A129" s="49"/>
      <c r="B129" s="126" t="s">
        <v>65</v>
      </c>
      <c r="C129" s="127">
        <v>39083</v>
      </c>
      <c r="D129" s="128"/>
      <c r="E129" s="128">
        <v>100</v>
      </c>
      <c r="F129" s="129">
        <f t="shared" si="5"/>
        <v>100</v>
      </c>
      <c r="G129" s="87"/>
      <c r="H129" s="87"/>
      <c r="I129" s="87"/>
      <c r="J129" s="49"/>
      <c r="K129" s="49"/>
      <c r="L129" s="49"/>
      <c r="M129" s="49"/>
      <c r="N129" s="49"/>
      <c r="O129" s="49"/>
      <c r="P129" s="49"/>
    </row>
    <row r="130" spans="1:16" ht="15" customHeight="1">
      <c r="A130" s="49"/>
      <c r="B130" s="126" t="s">
        <v>65</v>
      </c>
      <c r="C130" s="127">
        <v>39083</v>
      </c>
      <c r="D130" s="128"/>
      <c r="E130" s="128">
        <v>1000</v>
      </c>
      <c r="F130" s="129">
        <f t="shared" si="5"/>
        <v>1000</v>
      </c>
      <c r="G130" s="87"/>
      <c r="H130" s="87"/>
      <c r="I130" s="87"/>
      <c r="J130" s="49"/>
      <c r="K130" s="49"/>
      <c r="L130" s="49"/>
      <c r="M130" s="49"/>
      <c r="N130" s="49"/>
      <c r="O130" s="49"/>
      <c r="P130" s="49"/>
    </row>
    <row r="131" spans="1:16" ht="15" customHeight="1">
      <c r="A131" s="49"/>
      <c r="B131" s="126" t="s">
        <v>65</v>
      </c>
      <c r="C131" s="127">
        <v>39083</v>
      </c>
      <c r="D131" s="128"/>
      <c r="E131" s="128">
        <v>1000</v>
      </c>
      <c r="F131" s="129">
        <f t="shared" si="5"/>
        <v>1000</v>
      </c>
      <c r="G131" s="87"/>
      <c r="H131" s="87"/>
      <c r="I131" s="87"/>
      <c r="J131" s="49"/>
      <c r="K131" s="49"/>
      <c r="L131" s="49"/>
      <c r="M131" s="49"/>
      <c r="N131" s="49"/>
      <c r="O131" s="49"/>
      <c r="P131" s="49"/>
    </row>
    <row r="132" spans="1:16" ht="15" customHeight="1">
      <c r="A132" s="49"/>
      <c r="B132" s="126" t="s">
        <v>65</v>
      </c>
      <c r="C132" s="127">
        <v>39083</v>
      </c>
      <c r="D132" s="128"/>
      <c r="E132" s="128">
        <v>1000</v>
      </c>
      <c r="F132" s="129">
        <f t="shared" si="5"/>
        <v>1000</v>
      </c>
      <c r="G132" s="87"/>
      <c r="H132" s="87"/>
      <c r="I132" s="87"/>
      <c r="J132" s="49"/>
      <c r="K132" s="49"/>
      <c r="L132" s="49"/>
      <c r="M132" s="49"/>
      <c r="N132" s="49"/>
      <c r="O132" s="49"/>
      <c r="P132" s="49"/>
    </row>
    <row r="133" spans="1:16" ht="15" customHeight="1">
      <c r="A133" s="49"/>
      <c r="B133" s="126" t="s">
        <v>65</v>
      </c>
      <c r="C133" s="127">
        <v>39083</v>
      </c>
      <c r="D133" s="128"/>
      <c r="E133" s="128">
        <v>1000</v>
      </c>
      <c r="F133" s="129">
        <f t="shared" si="5"/>
        <v>1000</v>
      </c>
      <c r="G133" s="87"/>
      <c r="H133" s="87"/>
      <c r="I133" s="87"/>
      <c r="J133" s="49"/>
      <c r="K133" s="49"/>
      <c r="L133" s="49"/>
      <c r="M133" s="49"/>
      <c r="N133" s="49"/>
      <c r="O133" s="49"/>
      <c r="P133" s="49"/>
    </row>
    <row r="134" spans="1:16" ht="15" customHeight="1">
      <c r="A134" s="49"/>
      <c r="B134" s="126" t="s">
        <v>65</v>
      </c>
      <c r="C134" s="127">
        <v>39083</v>
      </c>
      <c r="D134" s="128"/>
      <c r="E134" s="128">
        <v>1000</v>
      </c>
      <c r="F134" s="129">
        <f t="shared" si="5"/>
        <v>1000</v>
      </c>
      <c r="G134" s="87"/>
      <c r="H134" s="87"/>
      <c r="I134" s="87"/>
      <c r="J134" s="49"/>
      <c r="K134" s="49"/>
      <c r="L134" s="49"/>
      <c r="M134" s="49"/>
      <c r="N134" s="49"/>
      <c r="O134" s="49"/>
      <c r="P134" s="49"/>
    </row>
    <row r="135" spans="1:16" ht="15" customHeight="1">
      <c r="A135" s="49"/>
      <c r="B135" s="126" t="s">
        <v>65</v>
      </c>
      <c r="C135" s="127">
        <v>43465</v>
      </c>
      <c r="D135" s="128"/>
      <c r="E135" s="128">
        <v>16000</v>
      </c>
      <c r="F135" s="129">
        <f t="shared" si="5"/>
        <v>16000</v>
      </c>
      <c r="G135" s="130">
        <f>SUM(E117:E135)/SUM(D117:D135)</f>
        <v>1.105</v>
      </c>
      <c r="H135" s="131">
        <f>XIRR(F117:F135,C117:C135,0)</f>
        <v>1.1117426757812502E-2</v>
      </c>
      <c r="I135" s="87"/>
      <c r="J135" s="49"/>
      <c r="K135" s="49"/>
      <c r="L135" s="49"/>
      <c r="M135" s="49"/>
      <c r="N135" s="49"/>
      <c r="O135" s="49"/>
      <c r="P135" s="49"/>
    </row>
    <row r="136" spans="1:16" ht="15" customHeight="1">
      <c r="A136" s="49"/>
      <c r="B136" s="87"/>
      <c r="C136" s="87"/>
      <c r="D136" s="87"/>
      <c r="E136" s="87"/>
      <c r="F136" s="87"/>
      <c r="G136" s="87"/>
      <c r="H136" s="87"/>
      <c r="I136" s="87"/>
      <c r="J136" s="49"/>
      <c r="K136" s="49"/>
      <c r="L136" s="49"/>
      <c r="M136" s="49"/>
      <c r="N136" s="49"/>
      <c r="O136" s="49"/>
      <c r="P136" s="49"/>
    </row>
  </sheetData>
  <phoneticPr fontId="9" type="noConversion"/>
  <hyperlinks>
    <hyperlink ref="B1" location="엑셀파일설명!Print_Area" display="엑셀파일설명"/>
  </hyperlinks>
  <pageMargins left="0.23622047244094491" right="0.23622047244094491" top="0.74803149606299213" bottom="0.74803149606299213" header="0.31496062992125984" footer="0.31496062992125984"/>
  <pageSetup paperSize="9" scale="69" fitToHeight="0" orientation="landscape" cellComments="asDisplayed" r:id="rId1"/>
  <headerFooter alignWithMargins="0"/>
  <rowBreaks count="1" manualBreakCount="1">
    <brk id="49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54"/>
  <sheetViews>
    <sheetView showGridLines="0" tabSelected="1" view="pageBreakPreview" zoomScaleNormal="100" zoomScaleSheetLayoutView="100" workbookViewId="0">
      <selection activeCell="G32" sqref="G32"/>
    </sheetView>
  </sheetViews>
  <sheetFormatPr defaultRowHeight="13.2"/>
  <cols>
    <col min="1" max="1" width="3.6640625" customWidth="1"/>
    <col min="2" max="3" width="25.6640625" customWidth="1"/>
    <col min="4" max="9" width="12.5546875" customWidth="1"/>
    <col min="10" max="10" width="16.33203125" customWidth="1"/>
    <col min="11" max="11" width="14.33203125" customWidth="1"/>
    <col min="12" max="12" width="11.33203125" customWidth="1"/>
    <col min="13" max="13" width="12.5546875" customWidth="1"/>
    <col min="14" max="14" width="3.6640625" customWidth="1"/>
    <col min="19" max="19" width="9.109375" customWidth="1"/>
  </cols>
  <sheetData>
    <row r="1" spans="1:14" ht="15" customHeight="1" thickBot="1">
      <c r="A1" s="49"/>
      <c r="B1" s="14" t="s">
        <v>396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 customHeight="1" thickBot="1">
      <c r="A2" s="49"/>
      <c r="B2" s="16" t="s">
        <v>19</v>
      </c>
      <c r="C2" s="58" t="str">
        <f>운용사연락처!$C$2</f>
        <v>운용사AAA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 customHeight="1">
      <c r="A4" s="59"/>
      <c r="B4" s="140" t="s">
        <v>292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5" customHeight="1">
      <c r="A5" s="59"/>
      <c r="B5" s="61" t="s">
        <v>209</v>
      </c>
      <c r="C5" s="59"/>
      <c r="D5" s="59"/>
      <c r="E5" s="59"/>
      <c r="F5" s="59"/>
      <c r="G5" s="59"/>
      <c r="H5" s="59"/>
      <c r="I5" s="59"/>
      <c r="J5" s="59"/>
      <c r="K5" s="62"/>
      <c r="L5" s="59"/>
      <c r="M5" s="59"/>
      <c r="N5" s="59"/>
    </row>
    <row r="6" spans="1:14" ht="12" customHeight="1">
      <c r="A6" s="63"/>
      <c r="B6" s="22" t="s">
        <v>68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  <c r="N6" s="67"/>
    </row>
    <row r="7" spans="1:14" ht="12" customHeight="1">
      <c r="A7" s="63"/>
      <c r="B7" s="68" t="s">
        <v>431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132"/>
      <c r="N7" s="67"/>
    </row>
    <row r="8" spans="1:14" ht="12" customHeight="1">
      <c r="A8" s="71"/>
      <c r="B8" s="72" t="s">
        <v>351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134"/>
      <c r="N8" s="67"/>
    </row>
    <row r="9" spans="1:14" ht="12" customHeight="1">
      <c r="A9" s="71"/>
      <c r="B9" s="72" t="s">
        <v>382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134"/>
      <c r="N9" s="67"/>
    </row>
    <row r="10" spans="1:14" ht="12" customHeight="1">
      <c r="A10" s="71"/>
      <c r="B10" s="72" t="s">
        <v>352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34"/>
      <c r="N10" s="67"/>
    </row>
    <row r="11" spans="1:14" ht="12" customHeight="1">
      <c r="A11" s="71"/>
      <c r="B11" s="135" t="s">
        <v>293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134"/>
      <c r="N11" s="67"/>
    </row>
    <row r="12" spans="1:14" ht="12" customHeight="1">
      <c r="A12" s="71"/>
      <c r="B12" s="135" t="s">
        <v>477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134"/>
      <c r="N12" s="67"/>
    </row>
    <row r="13" spans="1:14" ht="12" customHeight="1">
      <c r="A13" s="71"/>
      <c r="B13" s="135" t="s">
        <v>478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34"/>
      <c r="N13" s="67"/>
    </row>
    <row r="14" spans="1:14" ht="12" customHeight="1">
      <c r="A14" s="71"/>
      <c r="B14" s="77" t="s">
        <v>290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134"/>
      <c r="N14" s="67"/>
    </row>
    <row r="15" spans="1:14" ht="12" customHeight="1">
      <c r="A15" s="71"/>
      <c r="B15" s="66" t="s">
        <v>294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132"/>
      <c r="N15" s="67"/>
    </row>
    <row r="16" spans="1:14" ht="12" customHeight="1">
      <c r="A16" s="71"/>
      <c r="B16" s="66" t="s">
        <v>295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132"/>
      <c r="N16" s="67"/>
    </row>
    <row r="17" spans="1:14" ht="12" customHeight="1">
      <c r="A17" s="71"/>
      <c r="B17" s="75" t="s">
        <v>392</v>
      </c>
      <c r="C17" s="73"/>
      <c r="D17" s="73"/>
      <c r="E17" s="73"/>
      <c r="F17" s="73"/>
      <c r="G17" s="73"/>
      <c r="H17" s="73"/>
      <c r="I17" s="73"/>
      <c r="J17" s="69"/>
      <c r="K17" s="69"/>
      <c r="L17" s="69"/>
      <c r="M17" s="132"/>
      <c r="N17" s="67"/>
    </row>
    <row r="18" spans="1:14" ht="12" customHeight="1">
      <c r="A18" s="136"/>
      <c r="B18" s="75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134"/>
      <c r="N18" s="19"/>
    </row>
    <row r="19" spans="1:14" ht="12" customHeight="1">
      <c r="A19" s="80"/>
      <c r="B19" s="26" t="s">
        <v>331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32"/>
      <c r="N19" s="67"/>
    </row>
    <row r="20" spans="1:14" ht="12" customHeight="1">
      <c r="A20" s="80"/>
      <c r="B20" s="26" t="s">
        <v>367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132"/>
      <c r="N20" s="67"/>
    </row>
    <row r="21" spans="1:14" ht="12" customHeight="1">
      <c r="A21" s="80"/>
      <c r="B21" s="26" t="s">
        <v>300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132"/>
      <c r="N21" s="67"/>
    </row>
    <row r="22" spans="1:14" ht="12" customHeight="1">
      <c r="A22" s="71"/>
      <c r="B22" s="83" t="s">
        <v>336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67"/>
    </row>
    <row r="23" spans="1:14" ht="1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5" customHeight="1">
      <c r="A24" s="80"/>
      <c r="B24" s="86" t="s">
        <v>127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49"/>
      <c r="N24" s="49"/>
    </row>
    <row r="25" spans="1:14" ht="15" customHeight="1">
      <c r="A25" s="49"/>
      <c r="B25" s="87"/>
      <c r="C25" s="87"/>
      <c r="D25" s="87"/>
      <c r="E25" s="87"/>
      <c r="F25" s="87"/>
      <c r="G25" s="87"/>
      <c r="H25" s="87"/>
      <c r="I25" s="88"/>
      <c r="J25" s="49"/>
      <c r="K25" s="87"/>
      <c r="L25" s="87"/>
      <c r="M25" s="88" t="s">
        <v>489</v>
      </c>
      <c r="N25" s="49"/>
    </row>
    <row r="26" spans="1:14" ht="31.2">
      <c r="A26" s="49"/>
      <c r="B26" s="89" t="s">
        <v>17</v>
      </c>
      <c r="C26" s="89" t="s">
        <v>88</v>
      </c>
      <c r="D26" s="89" t="s">
        <v>114</v>
      </c>
      <c r="E26" s="89" t="s">
        <v>128</v>
      </c>
      <c r="F26" s="89" t="s">
        <v>370</v>
      </c>
      <c r="G26" s="89" t="s">
        <v>116</v>
      </c>
      <c r="H26" s="89" t="s">
        <v>129</v>
      </c>
      <c r="I26" s="89" t="s">
        <v>117</v>
      </c>
      <c r="J26" s="89" t="s">
        <v>200</v>
      </c>
      <c r="K26" s="35" t="s">
        <v>214</v>
      </c>
      <c r="L26" s="89" t="s">
        <v>219</v>
      </c>
      <c r="M26" s="89" t="s">
        <v>504</v>
      </c>
      <c r="N26" s="49"/>
    </row>
    <row r="27" spans="1:14" ht="15" customHeight="1">
      <c r="A27" s="90">
        <v>1</v>
      </c>
      <c r="B27" s="91" t="s">
        <v>132</v>
      </c>
      <c r="C27" s="92" t="s">
        <v>280</v>
      </c>
      <c r="D27" s="93">
        <v>40909</v>
      </c>
      <c r="E27" s="93">
        <v>44196</v>
      </c>
      <c r="F27" s="93">
        <v>42735</v>
      </c>
      <c r="G27" s="94">
        <v>25000</v>
      </c>
      <c r="H27" s="94">
        <v>20000</v>
      </c>
      <c r="I27" s="137">
        <f>'II.2.(2)투자현황-운용중펀드'!H41</f>
        <v>18000</v>
      </c>
      <c r="J27" s="96">
        <f>'II.2.(2)투자현황-운용중펀드'!D41</f>
        <v>0.97222222222222221</v>
      </c>
      <c r="K27" s="98" t="s">
        <v>215</v>
      </c>
      <c r="L27" s="93"/>
      <c r="M27" s="344">
        <f>I27/G27</f>
        <v>0.72</v>
      </c>
      <c r="N27" s="49"/>
    </row>
    <row r="28" spans="1:14" ht="15" customHeight="1">
      <c r="A28" s="90">
        <f>A27+1</f>
        <v>2</v>
      </c>
      <c r="B28" s="91" t="s">
        <v>133</v>
      </c>
      <c r="C28" s="92" t="s">
        <v>280</v>
      </c>
      <c r="D28" s="93">
        <v>41640</v>
      </c>
      <c r="E28" s="93">
        <v>44926</v>
      </c>
      <c r="F28" s="93">
        <v>43465</v>
      </c>
      <c r="G28" s="94">
        <v>25000</v>
      </c>
      <c r="H28" s="94">
        <v>20000</v>
      </c>
      <c r="I28" s="137">
        <f>'II.2.(2)투자현황-운용중펀드'!H66</f>
        <v>18000</v>
      </c>
      <c r="J28" s="96">
        <f>'II.2.(2)투자현황-운용중펀드'!D66</f>
        <v>0.97222222222222221</v>
      </c>
      <c r="K28" s="98" t="s">
        <v>218</v>
      </c>
      <c r="L28" s="93"/>
      <c r="M28" s="344">
        <f>I28/G28</f>
        <v>0.72</v>
      </c>
      <c r="N28" s="49"/>
    </row>
    <row r="29" spans="1:14" ht="15" customHeight="1">
      <c r="A29" s="90">
        <f t="shared" ref="A29:A51" si="0">A28+1</f>
        <v>3</v>
      </c>
      <c r="B29" s="91" t="s">
        <v>134</v>
      </c>
      <c r="C29" s="92" t="s">
        <v>280</v>
      </c>
      <c r="D29" s="93">
        <v>42005</v>
      </c>
      <c r="E29" s="93">
        <v>45291</v>
      </c>
      <c r="F29" s="93">
        <v>43830</v>
      </c>
      <c r="G29" s="94">
        <v>25000</v>
      </c>
      <c r="H29" s="94">
        <v>20000</v>
      </c>
      <c r="I29" s="137">
        <f>'II.2.(2)투자현황-운용중펀드'!H91</f>
        <v>18000</v>
      </c>
      <c r="J29" s="96">
        <f>'II.2.(2)투자현황-운용중펀드'!D91</f>
        <v>0.97222222222222221</v>
      </c>
      <c r="K29" s="98" t="s">
        <v>217</v>
      </c>
      <c r="L29" s="93"/>
      <c r="M29" s="344">
        <f>I29/G29</f>
        <v>0.72</v>
      </c>
      <c r="N29" s="49"/>
    </row>
    <row r="30" spans="1:14" ht="15" customHeight="1">
      <c r="A30" s="90">
        <f t="shared" si="0"/>
        <v>4</v>
      </c>
      <c r="B30" s="91"/>
      <c r="C30" s="92"/>
      <c r="D30" s="93"/>
      <c r="E30" s="93"/>
      <c r="F30" s="93"/>
      <c r="G30" s="94"/>
      <c r="H30" s="94"/>
      <c r="I30" s="137"/>
      <c r="J30" s="96"/>
      <c r="K30" s="98"/>
      <c r="L30" s="93"/>
      <c r="M30" s="344"/>
      <c r="N30" s="49"/>
    </row>
    <row r="31" spans="1:14" ht="15" customHeight="1">
      <c r="A31" s="90">
        <f t="shared" si="0"/>
        <v>5</v>
      </c>
      <c r="B31" s="91"/>
      <c r="C31" s="92"/>
      <c r="D31" s="93"/>
      <c r="E31" s="93"/>
      <c r="F31" s="93"/>
      <c r="G31" s="101"/>
      <c r="H31" s="94"/>
      <c r="I31" s="137"/>
      <c r="J31" s="96"/>
      <c r="K31" s="138"/>
      <c r="L31" s="93"/>
      <c r="M31" s="344"/>
      <c r="N31" s="49"/>
    </row>
    <row r="32" spans="1:14" ht="15" customHeight="1">
      <c r="A32" s="90">
        <f t="shared" si="0"/>
        <v>6</v>
      </c>
      <c r="B32" s="91"/>
      <c r="C32" s="92"/>
      <c r="D32" s="93"/>
      <c r="E32" s="93"/>
      <c r="F32" s="93"/>
      <c r="G32" s="101"/>
      <c r="H32" s="94"/>
      <c r="I32" s="137"/>
      <c r="J32" s="96"/>
      <c r="K32" s="138"/>
      <c r="L32" s="93"/>
      <c r="M32" s="344"/>
      <c r="N32" s="49"/>
    </row>
    <row r="33" spans="1:14" ht="15" customHeight="1">
      <c r="A33" s="90">
        <f t="shared" si="0"/>
        <v>7</v>
      </c>
      <c r="B33" s="91"/>
      <c r="C33" s="92"/>
      <c r="D33" s="93"/>
      <c r="E33" s="93"/>
      <c r="F33" s="93"/>
      <c r="G33" s="101"/>
      <c r="H33" s="94"/>
      <c r="I33" s="137"/>
      <c r="J33" s="96"/>
      <c r="K33" s="138"/>
      <c r="L33" s="93"/>
      <c r="M33" s="344"/>
      <c r="N33" s="49"/>
    </row>
    <row r="34" spans="1:14" ht="15" customHeight="1">
      <c r="A34" s="90">
        <f t="shared" si="0"/>
        <v>8</v>
      </c>
      <c r="B34" s="91"/>
      <c r="C34" s="92"/>
      <c r="D34" s="93"/>
      <c r="E34" s="93"/>
      <c r="F34" s="93"/>
      <c r="G34" s="101"/>
      <c r="H34" s="94"/>
      <c r="I34" s="137"/>
      <c r="J34" s="96"/>
      <c r="K34" s="138"/>
      <c r="L34" s="93"/>
      <c r="M34" s="344"/>
      <c r="N34" s="49"/>
    </row>
    <row r="35" spans="1:14" ht="15" customHeight="1">
      <c r="A35" s="90">
        <f t="shared" si="0"/>
        <v>9</v>
      </c>
      <c r="B35" s="91"/>
      <c r="C35" s="92"/>
      <c r="D35" s="93"/>
      <c r="E35" s="93"/>
      <c r="F35" s="93"/>
      <c r="G35" s="101"/>
      <c r="H35" s="94"/>
      <c r="I35" s="137"/>
      <c r="J35" s="96"/>
      <c r="K35" s="138"/>
      <c r="L35" s="93"/>
      <c r="M35" s="344"/>
      <c r="N35" s="49"/>
    </row>
    <row r="36" spans="1:14" ht="15" customHeight="1">
      <c r="A36" s="90">
        <f t="shared" si="0"/>
        <v>10</v>
      </c>
      <c r="B36" s="91"/>
      <c r="C36" s="92"/>
      <c r="D36" s="93"/>
      <c r="E36" s="93"/>
      <c r="F36" s="93"/>
      <c r="G36" s="101"/>
      <c r="H36" s="94"/>
      <c r="I36" s="137"/>
      <c r="J36" s="96"/>
      <c r="K36" s="138"/>
      <c r="L36" s="93"/>
      <c r="M36" s="344"/>
      <c r="N36" s="49"/>
    </row>
    <row r="37" spans="1:14" ht="15" customHeight="1">
      <c r="A37" s="90">
        <f t="shared" si="0"/>
        <v>11</v>
      </c>
      <c r="B37" s="91"/>
      <c r="C37" s="92"/>
      <c r="D37" s="93"/>
      <c r="E37" s="93"/>
      <c r="F37" s="93"/>
      <c r="G37" s="101"/>
      <c r="H37" s="94"/>
      <c r="I37" s="137"/>
      <c r="J37" s="96"/>
      <c r="K37" s="138"/>
      <c r="L37" s="93"/>
      <c r="M37" s="344"/>
      <c r="N37" s="49"/>
    </row>
    <row r="38" spans="1:14" ht="15" customHeight="1">
      <c r="A38" s="90">
        <f t="shared" si="0"/>
        <v>12</v>
      </c>
      <c r="B38" s="91"/>
      <c r="C38" s="92"/>
      <c r="D38" s="93"/>
      <c r="E38" s="93"/>
      <c r="F38" s="93"/>
      <c r="G38" s="101"/>
      <c r="H38" s="94"/>
      <c r="I38" s="137"/>
      <c r="J38" s="96"/>
      <c r="K38" s="138"/>
      <c r="L38" s="93"/>
      <c r="M38" s="344"/>
      <c r="N38" s="49"/>
    </row>
    <row r="39" spans="1:14" ht="15" customHeight="1">
      <c r="A39" s="90">
        <f t="shared" si="0"/>
        <v>13</v>
      </c>
      <c r="B39" s="91"/>
      <c r="C39" s="92"/>
      <c r="D39" s="93"/>
      <c r="E39" s="93"/>
      <c r="F39" s="93"/>
      <c r="G39" s="101"/>
      <c r="H39" s="94"/>
      <c r="I39" s="137"/>
      <c r="J39" s="96"/>
      <c r="K39" s="138"/>
      <c r="L39" s="93"/>
      <c r="M39" s="344"/>
      <c r="N39" s="49"/>
    </row>
    <row r="40" spans="1:14" ht="15" customHeight="1">
      <c r="A40" s="90">
        <f t="shared" si="0"/>
        <v>14</v>
      </c>
      <c r="B40" s="91"/>
      <c r="C40" s="92"/>
      <c r="D40" s="93"/>
      <c r="E40" s="93"/>
      <c r="F40" s="93"/>
      <c r="G40" s="101"/>
      <c r="H40" s="94"/>
      <c r="I40" s="137"/>
      <c r="J40" s="96"/>
      <c r="K40" s="138"/>
      <c r="L40" s="93"/>
      <c r="M40" s="344"/>
      <c r="N40" s="49"/>
    </row>
    <row r="41" spans="1:14" ht="15" customHeight="1">
      <c r="A41" s="90">
        <f t="shared" si="0"/>
        <v>15</v>
      </c>
      <c r="B41" s="91"/>
      <c r="C41" s="92"/>
      <c r="D41" s="93"/>
      <c r="E41" s="93"/>
      <c r="F41" s="93"/>
      <c r="G41" s="101"/>
      <c r="H41" s="94"/>
      <c r="I41" s="137"/>
      <c r="J41" s="96"/>
      <c r="K41" s="138"/>
      <c r="L41" s="93"/>
      <c r="M41" s="344"/>
      <c r="N41" s="49"/>
    </row>
    <row r="42" spans="1:14" ht="15" customHeight="1">
      <c r="A42" s="90">
        <f t="shared" si="0"/>
        <v>16</v>
      </c>
      <c r="B42" s="91"/>
      <c r="C42" s="92"/>
      <c r="D42" s="93"/>
      <c r="E42" s="93"/>
      <c r="F42" s="93"/>
      <c r="G42" s="101"/>
      <c r="H42" s="94"/>
      <c r="I42" s="137"/>
      <c r="J42" s="96"/>
      <c r="K42" s="138"/>
      <c r="L42" s="93"/>
      <c r="M42" s="344"/>
      <c r="N42" s="49"/>
    </row>
    <row r="43" spans="1:14" ht="15" customHeight="1">
      <c r="A43" s="90">
        <f t="shared" si="0"/>
        <v>17</v>
      </c>
      <c r="B43" s="91"/>
      <c r="C43" s="92"/>
      <c r="D43" s="93"/>
      <c r="E43" s="93"/>
      <c r="F43" s="93"/>
      <c r="G43" s="101"/>
      <c r="H43" s="94"/>
      <c r="I43" s="137"/>
      <c r="J43" s="96"/>
      <c r="K43" s="138"/>
      <c r="L43" s="93"/>
      <c r="M43" s="344"/>
      <c r="N43" s="49"/>
    </row>
    <row r="44" spans="1:14" ht="15" customHeight="1">
      <c r="A44" s="90">
        <f t="shared" si="0"/>
        <v>18</v>
      </c>
      <c r="B44" s="91"/>
      <c r="C44" s="92"/>
      <c r="D44" s="93"/>
      <c r="E44" s="93"/>
      <c r="F44" s="93"/>
      <c r="G44" s="101"/>
      <c r="H44" s="94"/>
      <c r="I44" s="137"/>
      <c r="J44" s="96"/>
      <c r="K44" s="138"/>
      <c r="L44" s="93"/>
      <c r="M44" s="344"/>
      <c r="N44" s="49"/>
    </row>
    <row r="45" spans="1:14" ht="15" customHeight="1">
      <c r="A45" s="90">
        <f t="shared" si="0"/>
        <v>19</v>
      </c>
      <c r="B45" s="91"/>
      <c r="C45" s="92"/>
      <c r="D45" s="93"/>
      <c r="E45" s="93"/>
      <c r="F45" s="93"/>
      <c r="G45" s="101"/>
      <c r="H45" s="94"/>
      <c r="I45" s="137"/>
      <c r="J45" s="96"/>
      <c r="K45" s="138"/>
      <c r="L45" s="93"/>
      <c r="M45" s="344"/>
      <c r="N45" s="49"/>
    </row>
    <row r="46" spans="1:14" ht="15" customHeight="1">
      <c r="A46" s="90">
        <f t="shared" si="0"/>
        <v>20</v>
      </c>
      <c r="B46" s="91"/>
      <c r="C46" s="92"/>
      <c r="D46" s="93"/>
      <c r="E46" s="93"/>
      <c r="F46" s="93"/>
      <c r="G46" s="101"/>
      <c r="H46" s="94"/>
      <c r="I46" s="137"/>
      <c r="J46" s="96"/>
      <c r="K46" s="138"/>
      <c r="L46" s="93"/>
      <c r="M46" s="344"/>
      <c r="N46" s="49"/>
    </row>
    <row r="47" spans="1:14" ht="15" customHeight="1">
      <c r="A47" s="90">
        <f t="shared" si="0"/>
        <v>21</v>
      </c>
      <c r="B47" s="91"/>
      <c r="C47" s="92"/>
      <c r="D47" s="93"/>
      <c r="E47" s="93"/>
      <c r="F47" s="93"/>
      <c r="G47" s="101"/>
      <c r="H47" s="94"/>
      <c r="I47" s="137"/>
      <c r="J47" s="96"/>
      <c r="K47" s="138"/>
      <c r="L47" s="93"/>
      <c r="M47" s="344"/>
      <c r="N47" s="49"/>
    </row>
    <row r="48" spans="1:14" ht="15" customHeight="1">
      <c r="A48" s="90">
        <f t="shared" si="0"/>
        <v>22</v>
      </c>
      <c r="B48" s="91"/>
      <c r="C48" s="92"/>
      <c r="D48" s="93"/>
      <c r="E48" s="93"/>
      <c r="F48" s="93"/>
      <c r="G48" s="101"/>
      <c r="H48" s="94"/>
      <c r="I48" s="137"/>
      <c r="J48" s="96"/>
      <c r="K48" s="138"/>
      <c r="L48" s="93"/>
      <c r="M48" s="344"/>
      <c r="N48" s="49"/>
    </row>
    <row r="49" spans="1:14" ht="15" customHeight="1">
      <c r="A49" s="90">
        <f t="shared" si="0"/>
        <v>23</v>
      </c>
      <c r="B49" s="91"/>
      <c r="C49" s="92"/>
      <c r="D49" s="93"/>
      <c r="E49" s="93"/>
      <c r="F49" s="93"/>
      <c r="G49" s="101"/>
      <c r="H49" s="94"/>
      <c r="I49" s="137"/>
      <c r="J49" s="96"/>
      <c r="K49" s="138"/>
      <c r="L49" s="93"/>
      <c r="M49" s="344"/>
      <c r="N49" s="49"/>
    </row>
    <row r="50" spans="1:14" ht="15" customHeight="1">
      <c r="A50" s="90">
        <f t="shared" si="0"/>
        <v>24</v>
      </c>
      <c r="B50" s="91"/>
      <c r="C50" s="92"/>
      <c r="D50" s="93"/>
      <c r="E50" s="93"/>
      <c r="F50" s="93"/>
      <c r="G50" s="101"/>
      <c r="H50" s="94"/>
      <c r="I50" s="137"/>
      <c r="J50" s="96"/>
      <c r="K50" s="138"/>
      <c r="L50" s="93"/>
      <c r="M50" s="344"/>
      <c r="N50" s="49"/>
    </row>
    <row r="51" spans="1:14" ht="15" customHeight="1">
      <c r="A51" s="90">
        <f t="shared" si="0"/>
        <v>25</v>
      </c>
      <c r="B51" s="91"/>
      <c r="C51" s="92"/>
      <c r="D51" s="93"/>
      <c r="E51" s="93"/>
      <c r="F51" s="93"/>
      <c r="G51" s="101"/>
      <c r="H51" s="94"/>
      <c r="I51" s="137"/>
      <c r="J51" s="96"/>
      <c r="K51" s="138"/>
      <c r="L51" s="93"/>
      <c r="M51" s="344"/>
      <c r="N51" s="49"/>
    </row>
    <row r="52" spans="1:14" ht="15" customHeight="1">
      <c r="A52" s="90"/>
      <c r="B52" s="105"/>
      <c r="C52" s="106"/>
      <c r="D52" s="106"/>
      <c r="E52" s="106"/>
      <c r="F52" s="105"/>
      <c r="G52" s="105"/>
      <c r="H52" s="107"/>
      <c r="I52" s="107"/>
      <c r="J52" s="107"/>
      <c r="K52" s="110"/>
      <c r="L52" s="105"/>
      <c r="M52" s="105"/>
      <c r="N52" s="49"/>
    </row>
    <row r="53" spans="1:14" ht="15" customHeight="1">
      <c r="A53" s="49"/>
      <c r="B53" s="35" t="s">
        <v>465</v>
      </c>
      <c r="C53" s="35"/>
      <c r="D53" s="35"/>
      <c r="E53" s="35"/>
      <c r="F53" s="35"/>
      <c r="G53" s="112">
        <f>SUM(G27:G52)</f>
        <v>75000</v>
      </c>
      <c r="H53" s="112">
        <f>SUM(H27:H52)</f>
        <v>60000</v>
      </c>
      <c r="I53" s="112">
        <f>SUM(I27:I52)</f>
        <v>54000</v>
      </c>
      <c r="J53" s="35"/>
      <c r="K53" s="35"/>
      <c r="L53" s="35"/>
      <c r="M53" s="35"/>
      <c r="N53" s="49"/>
    </row>
    <row r="54" spans="1:14" ht="15" customHeight="1">
      <c r="A54" s="63"/>
      <c r="B54" s="86"/>
      <c r="C54" s="87"/>
      <c r="D54" s="87"/>
      <c r="E54" s="49"/>
      <c r="F54" s="49"/>
      <c r="G54" s="49"/>
      <c r="H54" s="87"/>
      <c r="I54" s="87"/>
      <c r="J54" s="88"/>
      <c r="K54" s="49"/>
      <c r="L54" s="49"/>
      <c r="M54" s="49"/>
      <c r="N54" s="49"/>
    </row>
  </sheetData>
  <phoneticPr fontId="9" type="noConversion"/>
  <hyperlinks>
    <hyperlink ref="B1" location="엑셀파일설명!Print_Area" display="엑셀파일설명"/>
  </hyperlinks>
  <pageMargins left="0.23622047244094491" right="0.23622047244094491" top="0.74803149606299213" bottom="0.74803149606299213" header="0.31496062992125984" footer="0.31496062992125984"/>
  <pageSetup paperSize="9" scale="67" orientation="landscape" cellComments="asDisplaye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22"/>
  <sheetViews>
    <sheetView showGridLines="0" view="pageBreakPreview" zoomScaleNormal="100" zoomScaleSheetLayoutView="100" workbookViewId="0">
      <selection activeCell="B1" sqref="B1"/>
    </sheetView>
  </sheetViews>
  <sheetFormatPr defaultColWidth="9.109375" defaultRowHeight="13.2"/>
  <cols>
    <col min="1" max="1" width="2.6640625" style="1" customWidth="1"/>
    <col min="2" max="3" width="25.6640625" style="1" customWidth="1"/>
    <col min="4" max="4" width="12.6640625" style="1" customWidth="1"/>
    <col min="5" max="5" width="13.109375" style="1" customWidth="1"/>
    <col min="6" max="7" width="12.6640625" style="1" customWidth="1"/>
    <col min="8" max="9" width="10.6640625" style="1" customWidth="1"/>
    <col min="10" max="12" width="10.6640625" style="9" customWidth="1"/>
    <col min="13" max="13" width="27.44140625" style="9" customWidth="1"/>
    <col min="14" max="14" width="10" style="1" customWidth="1"/>
    <col min="15" max="16" width="10.6640625" style="1" customWidth="1"/>
    <col min="17" max="17" width="10" style="9" customWidth="1"/>
    <col min="18" max="18" width="9.109375" style="10" bestFit="1" customWidth="1"/>
    <col min="19" max="21" width="14.5546875" style="1" customWidth="1"/>
    <col min="22" max="16384" width="9.109375" style="1"/>
  </cols>
  <sheetData>
    <row r="1" spans="1:18" ht="15" customHeight="1" thickBot="1">
      <c r="A1" s="49"/>
      <c r="B1" s="14" t="s">
        <v>396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39"/>
    </row>
    <row r="2" spans="1:18" ht="15" customHeight="1" thickBot="1">
      <c r="A2" s="71"/>
      <c r="B2" s="16" t="s">
        <v>19</v>
      </c>
      <c r="C2" s="58" t="str">
        <f>운용사연락처!$C$2</f>
        <v>운용사AAA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39"/>
    </row>
    <row r="3" spans="1:18" ht="15" customHeight="1">
      <c r="A3" s="71"/>
      <c r="B3" s="19"/>
      <c r="C3" s="2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39"/>
    </row>
    <row r="4" spans="1:18" ht="15" customHeight="1">
      <c r="A4" s="49"/>
      <c r="B4" s="140" t="s">
        <v>305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39"/>
    </row>
    <row r="5" spans="1:18" ht="15" customHeight="1">
      <c r="A5" s="49"/>
      <c r="B5" s="61" t="s">
        <v>291</v>
      </c>
      <c r="C5" s="49"/>
      <c r="D5" s="49"/>
      <c r="E5" s="49"/>
      <c r="F5" s="49"/>
      <c r="G5" s="49"/>
      <c r="H5" s="34"/>
      <c r="I5" s="49"/>
      <c r="J5" s="49"/>
      <c r="K5" s="49"/>
      <c r="L5" s="49"/>
      <c r="M5" s="49"/>
      <c r="N5" s="49"/>
      <c r="O5" s="49"/>
      <c r="P5" s="49"/>
      <c r="Q5" s="49"/>
      <c r="R5" s="139"/>
    </row>
    <row r="6" spans="1:18" ht="12" customHeight="1">
      <c r="A6" s="63"/>
      <c r="B6" s="22" t="s">
        <v>68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139"/>
    </row>
    <row r="7" spans="1:18" ht="12" customHeight="1">
      <c r="A7" s="63"/>
      <c r="B7" s="66" t="s">
        <v>296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70"/>
      <c r="R7" s="139"/>
    </row>
    <row r="8" spans="1:18" ht="12" customHeight="1">
      <c r="A8" s="71"/>
      <c r="B8" s="66" t="s">
        <v>493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70"/>
      <c r="R8" s="139"/>
    </row>
    <row r="9" spans="1:18" s="9" customFormat="1" ht="12" customHeight="1">
      <c r="A9" s="71"/>
      <c r="B9" s="79" t="s">
        <v>494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70"/>
      <c r="R9" s="139"/>
    </row>
    <row r="10" spans="1:18" ht="12" customHeight="1">
      <c r="A10" s="71"/>
      <c r="B10" s="66" t="s">
        <v>297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70"/>
      <c r="R10" s="139"/>
    </row>
    <row r="11" spans="1:18" ht="12" customHeight="1">
      <c r="A11" s="71"/>
      <c r="B11" s="66" t="s">
        <v>298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70"/>
      <c r="R11" s="139"/>
    </row>
    <row r="12" spans="1:18" ht="12" customHeight="1">
      <c r="A12" s="71"/>
      <c r="B12" s="66" t="s">
        <v>387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70"/>
      <c r="R12" s="139"/>
    </row>
    <row r="13" spans="1:18" s="9" customFormat="1" ht="12" customHeight="1">
      <c r="A13" s="71"/>
      <c r="B13" s="75" t="s">
        <v>432</v>
      </c>
      <c r="C13" s="19"/>
      <c r="D13" s="19"/>
      <c r="E13" s="19"/>
      <c r="F13" s="19"/>
      <c r="G13" s="19"/>
      <c r="H13" s="19"/>
      <c r="I13" s="19"/>
      <c r="J13" s="67"/>
      <c r="K13" s="67"/>
      <c r="L13" s="67"/>
      <c r="M13" s="67"/>
      <c r="N13" s="67"/>
      <c r="O13" s="67"/>
      <c r="P13" s="67"/>
      <c r="Q13" s="70"/>
      <c r="R13" s="139"/>
    </row>
    <row r="14" spans="1:18" s="9" customFormat="1" ht="12" customHeight="1">
      <c r="A14" s="71"/>
      <c r="B14" s="75" t="s">
        <v>299</v>
      </c>
      <c r="C14" s="19"/>
      <c r="D14" s="19"/>
      <c r="E14" s="19"/>
      <c r="F14" s="19"/>
      <c r="G14" s="19"/>
      <c r="H14" s="19"/>
      <c r="I14" s="19"/>
      <c r="J14" s="67"/>
      <c r="K14" s="67"/>
      <c r="L14" s="67"/>
      <c r="M14" s="67"/>
      <c r="N14" s="67"/>
      <c r="O14" s="67"/>
      <c r="P14" s="67"/>
      <c r="Q14" s="70"/>
      <c r="R14" s="139"/>
    </row>
    <row r="15" spans="1:18" s="4" customFormat="1" ht="12" customHeight="1">
      <c r="A15" s="136"/>
      <c r="B15" s="75" t="s">
        <v>393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74"/>
      <c r="R15" s="139"/>
    </row>
    <row r="16" spans="1:18" s="4" customFormat="1" ht="12" customHeight="1">
      <c r="A16" s="136"/>
      <c r="B16" s="75" t="s">
        <v>495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74"/>
      <c r="R16" s="139"/>
    </row>
    <row r="17" spans="1:18" s="4" customFormat="1" ht="12" customHeight="1">
      <c r="A17" s="136"/>
      <c r="B17" s="75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74"/>
      <c r="R17" s="139"/>
    </row>
    <row r="18" spans="1:18" ht="12" customHeight="1">
      <c r="A18" s="80"/>
      <c r="B18" s="26" t="s">
        <v>335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70"/>
      <c r="R18" s="139"/>
    </row>
    <row r="19" spans="1:18" s="9" customFormat="1" ht="12" customHeight="1">
      <c r="A19" s="80"/>
      <c r="B19" s="26" t="s">
        <v>449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70"/>
      <c r="R19" s="139"/>
    </row>
    <row r="20" spans="1:18" ht="12" customHeight="1">
      <c r="A20" s="80"/>
      <c r="B20" s="26" t="s">
        <v>300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70"/>
      <c r="R20" s="139"/>
    </row>
    <row r="21" spans="1:18" ht="12" customHeight="1">
      <c r="A21" s="71"/>
      <c r="B21" s="83" t="s">
        <v>336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  <c r="R21" s="139"/>
    </row>
    <row r="22" spans="1:18" ht="15" customHeight="1">
      <c r="A22" s="71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139"/>
    </row>
    <row r="23" spans="1:18" ht="15" customHeight="1">
      <c r="A23" s="49"/>
      <c r="B23" s="49"/>
      <c r="C23" s="51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139"/>
    </row>
    <row r="24" spans="1:18" ht="15" customHeight="1">
      <c r="A24" s="49"/>
      <c r="B24" s="141" t="s">
        <v>17</v>
      </c>
      <c r="C24" s="141" t="s">
        <v>70</v>
      </c>
      <c r="D24" s="141" t="s">
        <v>115</v>
      </c>
      <c r="E24" s="141" t="s">
        <v>15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139"/>
    </row>
    <row r="25" spans="1:18" ht="15" customHeight="1">
      <c r="A25" s="49"/>
      <c r="B25" s="142" t="str">
        <f>'II.1.(1)청산펀드 현황'!B35</f>
        <v>Fund 1호</v>
      </c>
      <c r="C25" s="143" t="str">
        <f>'II.1.(1)청산펀드 현황'!C35</f>
        <v>경영참여형사모집합투자기구</v>
      </c>
      <c r="D25" s="144">
        <f>'II.1.(1)청산펀드 현황'!D35</f>
        <v>36526</v>
      </c>
      <c r="E25" s="144">
        <f>'II.1.(1)청산펀드 현황'!E35</f>
        <v>39813</v>
      </c>
      <c r="F25" s="145" t="s">
        <v>130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139"/>
    </row>
    <row r="26" spans="1:18" s="4" customFormat="1" ht="15" customHeight="1">
      <c r="A26" s="57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57"/>
      <c r="O26" s="57"/>
      <c r="P26" s="57"/>
      <c r="Q26" s="147" t="s">
        <v>489</v>
      </c>
      <c r="R26" s="139"/>
    </row>
    <row r="27" spans="1:18" s="4" customFormat="1" ht="15.6">
      <c r="A27" s="57"/>
      <c r="B27" s="148"/>
      <c r="C27" s="148"/>
      <c r="D27" s="148"/>
      <c r="E27" s="148"/>
      <c r="F27" s="148"/>
      <c r="G27" s="148"/>
      <c r="H27" s="148"/>
      <c r="I27" s="148"/>
      <c r="J27" s="345" t="s">
        <v>106</v>
      </c>
      <c r="K27" s="345"/>
      <c r="L27" s="345"/>
      <c r="M27" s="345"/>
      <c r="N27" s="148"/>
      <c r="O27" s="148"/>
      <c r="P27" s="148"/>
      <c r="Q27" s="148"/>
      <c r="R27" s="139"/>
    </row>
    <row r="28" spans="1:18" ht="46.8">
      <c r="A28" s="49"/>
      <c r="B28" s="149" t="s">
        <v>17</v>
      </c>
      <c r="C28" s="149" t="s">
        <v>99</v>
      </c>
      <c r="D28" s="150" t="s">
        <v>104</v>
      </c>
      <c r="E28" s="149" t="s">
        <v>89</v>
      </c>
      <c r="F28" s="149" t="s">
        <v>7</v>
      </c>
      <c r="G28" s="149" t="s">
        <v>8</v>
      </c>
      <c r="H28" s="149" t="s">
        <v>85</v>
      </c>
      <c r="I28" s="149" t="s">
        <v>90</v>
      </c>
      <c r="J28" s="149" t="s">
        <v>98</v>
      </c>
      <c r="K28" s="149" t="s">
        <v>253</v>
      </c>
      <c r="L28" s="35" t="s">
        <v>92</v>
      </c>
      <c r="M28" s="149" t="s">
        <v>94</v>
      </c>
      <c r="N28" s="151" t="s">
        <v>220</v>
      </c>
      <c r="O28" s="149" t="s">
        <v>100</v>
      </c>
      <c r="P28" s="149" t="s">
        <v>135</v>
      </c>
      <c r="Q28" s="149" t="s">
        <v>500</v>
      </c>
      <c r="R28" s="139" t="s">
        <v>227</v>
      </c>
    </row>
    <row r="29" spans="1:18" s="4" customFormat="1" ht="15" customHeight="1">
      <c r="A29" s="57"/>
      <c r="B29" s="152" t="s">
        <v>111</v>
      </c>
      <c r="C29" s="152" t="s">
        <v>80</v>
      </c>
      <c r="D29" s="153">
        <f>(I29+K29)/H29</f>
        <v>1.1111111111111112</v>
      </c>
      <c r="E29" s="152"/>
      <c r="F29" s="93">
        <v>36586</v>
      </c>
      <c r="G29" s="93">
        <v>38412</v>
      </c>
      <c r="H29" s="154">
        <v>4500</v>
      </c>
      <c r="I29" s="155">
        <v>5000</v>
      </c>
      <c r="J29" s="155">
        <v>0</v>
      </c>
      <c r="K29" s="155">
        <v>0</v>
      </c>
      <c r="L29" s="156" t="s">
        <v>97</v>
      </c>
      <c r="M29" s="157" t="s">
        <v>97</v>
      </c>
      <c r="N29" s="152"/>
      <c r="O29" s="152" t="s">
        <v>101</v>
      </c>
      <c r="P29" s="152" t="s">
        <v>136</v>
      </c>
      <c r="Q29" s="152" t="s">
        <v>501</v>
      </c>
      <c r="R29" s="158">
        <f>YEAR(F29)</f>
        <v>2000</v>
      </c>
    </row>
    <row r="30" spans="1:18" s="4" customFormat="1" ht="15" customHeight="1">
      <c r="A30" s="57"/>
      <c r="B30" s="152" t="s">
        <v>111</v>
      </c>
      <c r="C30" s="152" t="s">
        <v>77</v>
      </c>
      <c r="D30" s="159">
        <f>(I30+K30)/H30</f>
        <v>1</v>
      </c>
      <c r="E30" s="152"/>
      <c r="F30" s="93">
        <v>37257</v>
      </c>
      <c r="G30" s="93">
        <v>39813</v>
      </c>
      <c r="H30" s="154">
        <v>6000</v>
      </c>
      <c r="I30" s="155">
        <v>6000</v>
      </c>
      <c r="J30" s="155">
        <v>0</v>
      </c>
      <c r="K30" s="155">
        <v>0</v>
      </c>
      <c r="L30" s="156" t="s">
        <v>97</v>
      </c>
      <c r="M30" s="157" t="s">
        <v>97</v>
      </c>
      <c r="N30" s="152"/>
      <c r="O30" s="152" t="s">
        <v>301</v>
      </c>
      <c r="P30" s="152" t="s">
        <v>137</v>
      </c>
      <c r="Q30" s="152" t="s">
        <v>502</v>
      </c>
      <c r="R30" s="158">
        <f t="shared" ref="R30:R32" si="0">YEAR(F30)</f>
        <v>2002</v>
      </c>
    </row>
    <row r="31" spans="1:18" s="4" customFormat="1" ht="15" customHeight="1">
      <c r="A31" s="57"/>
      <c r="B31" s="152" t="s">
        <v>111</v>
      </c>
      <c r="C31" s="152" t="s">
        <v>78</v>
      </c>
      <c r="D31" s="159">
        <f>(I31+K31)/H31</f>
        <v>2.3333333333333335</v>
      </c>
      <c r="E31" s="152"/>
      <c r="F31" s="93">
        <v>37622</v>
      </c>
      <c r="G31" s="93">
        <v>39263</v>
      </c>
      <c r="H31" s="154">
        <v>3000</v>
      </c>
      <c r="I31" s="155">
        <v>7000</v>
      </c>
      <c r="J31" s="155">
        <v>0</v>
      </c>
      <c r="K31" s="155">
        <v>0</v>
      </c>
      <c r="L31" s="156" t="s">
        <v>97</v>
      </c>
      <c r="M31" s="157" t="s">
        <v>97</v>
      </c>
      <c r="N31" s="152"/>
      <c r="O31" s="152" t="s">
        <v>101</v>
      </c>
      <c r="P31" s="152" t="s">
        <v>221</v>
      </c>
      <c r="Q31" s="152" t="s">
        <v>503</v>
      </c>
      <c r="R31" s="158">
        <f t="shared" si="0"/>
        <v>2003</v>
      </c>
    </row>
    <row r="32" spans="1:18" s="4" customFormat="1" ht="15" customHeight="1">
      <c r="A32" s="57"/>
      <c r="B32" s="152" t="s">
        <v>111</v>
      </c>
      <c r="C32" s="152" t="s">
        <v>79</v>
      </c>
      <c r="D32" s="159">
        <f>(I32+K32)/H32</f>
        <v>1.7777777777777777</v>
      </c>
      <c r="E32" s="152"/>
      <c r="F32" s="93">
        <v>37987</v>
      </c>
      <c r="G32" s="93">
        <v>39629</v>
      </c>
      <c r="H32" s="154">
        <v>4500</v>
      </c>
      <c r="I32" s="155">
        <v>8000</v>
      </c>
      <c r="J32" s="155">
        <v>0</v>
      </c>
      <c r="K32" s="155">
        <v>0</v>
      </c>
      <c r="L32" s="156" t="s">
        <v>97</v>
      </c>
      <c r="M32" s="157" t="s">
        <v>97</v>
      </c>
      <c r="N32" s="152"/>
      <c r="O32" s="152" t="s">
        <v>103</v>
      </c>
      <c r="P32" s="152" t="s">
        <v>221</v>
      </c>
      <c r="Q32" s="152"/>
      <c r="R32" s="158">
        <f t="shared" si="0"/>
        <v>2004</v>
      </c>
    </row>
    <row r="33" spans="1:18" s="4" customFormat="1" ht="15" customHeight="1">
      <c r="A33" s="57"/>
      <c r="B33" s="152" t="s">
        <v>111</v>
      </c>
      <c r="C33" s="152"/>
      <c r="D33" s="159"/>
      <c r="E33" s="152"/>
      <c r="F33" s="93"/>
      <c r="G33" s="93"/>
      <c r="H33" s="154"/>
      <c r="I33" s="155"/>
      <c r="J33" s="155"/>
      <c r="K33" s="155"/>
      <c r="L33" s="155"/>
      <c r="M33" s="155"/>
      <c r="N33" s="152"/>
      <c r="O33" s="152"/>
      <c r="P33" s="152"/>
      <c r="Q33" s="152"/>
      <c r="R33" s="158"/>
    </row>
    <row r="34" spans="1:18" s="4" customFormat="1" ht="15" customHeight="1">
      <c r="A34" s="57"/>
      <c r="B34" s="152" t="s">
        <v>111</v>
      </c>
      <c r="C34" s="152"/>
      <c r="D34" s="159"/>
      <c r="E34" s="152"/>
      <c r="F34" s="93"/>
      <c r="G34" s="93"/>
      <c r="H34" s="154"/>
      <c r="I34" s="155"/>
      <c r="J34" s="155"/>
      <c r="K34" s="155"/>
      <c r="L34" s="155"/>
      <c r="M34" s="155"/>
      <c r="N34" s="152"/>
      <c r="O34" s="152"/>
      <c r="P34" s="152"/>
      <c r="Q34" s="152"/>
      <c r="R34" s="158"/>
    </row>
    <row r="35" spans="1:18" s="4" customFormat="1" ht="15" customHeight="1">
      <c r="A35" s="57"/>
      <c r="B35" s="152" t="s">
        <v>111</v>
      </c>
      <c r="C35" s="152"/>
      <c r="D35" s="159"/>
      <c r="E35" s="152"/>
      <c r="F35" s="93"/>
      <c r="G35" s="93"/>
      <c r="H35" s="154"/>
      <c r="I35" s="155"/>
      <c r="J35" s="155"/>
      <c r="K35" s="155"/>
      <c r="L35" s="155"/>
      <c r="M35" s="155"/>
      <c r="N35" s="152"/>
      <c r="O35" s="152"/>
      <c r="P35" s="152"/>
      <c r="Q35" s="152"/>
      <c r="R35" s="158"/>
    </row>
    <row r="36" spans="1:18" s="4" customFormat="1" ht="15" customHeight="1">
      <c r="A36" s="57"/>
      <c r="B36" s="152" t="s">
        <v>111</v>
      </c>
      <c r="C36" s="152"/>
      <c r="D36" s="159"/>
      <c r="E36" s="152"/>
      <c r="F36" s="93"/>
      <c r="G36" s="93"/>
      <c r="H36" s="154"/>
      <c r="I36" s="155"/>
      <c r="J36" s="155"/>
      <c r="K36" s="155"/>
      <c r="L36" s="155"/>
      <c r="M36" s="155"/>
      <c r="N36" s="152"/>
      <c r="O36" s="152"/>
      <c r="P36" s="152"/>
      <c r="Q36" s="152"/>
      <c r="R36" s="158"/>
    </row>
    <row r="37" spans="1:18" ht="15" customHeight="1">
      <c r="A37" s="49"/>
      <c r="B37" s="152" t="s">
        <v>111</v>
      </c>
      <c r="C37" s="152"/>
      <c r="D37" s="159"/>
      <c r="E37" s="160"/>
      <c r="F37" s="93"/>
      <c r="G37" s="93"/>
      <c r="H37" s="161"/>
      <c r="I37" s="161"/>
      <c r="J37" s="161"/>
      <c r="K37" s="161"/>
      <c r="L37" s="161"/>
      <c r="M37" s="161"/>
      <c r="N37" s="160"/>
      <c r="O37" s="160"/>
      <c r="P37" s="160"/>
      <c r="Q37" s="160"/>
      <c r="R37" s="158"/>
    </row>
    <row r="38" spans="1:18" ht="15" customHeight="1">
      <c r="A38" s="49"/>
      <c r="B38" s="152" t="s">
        <v>111</v>
      </c>
      <c r="C38" s="152"/>
      <c r="D38" s="159"/>
      <c r="E38" s="160"/>
      <c r="F38" s="93"/>
      <c r="G38" s="93"/>
      <c r="H38" s="161"/>
      <c r="I38" s="161"/>
      <c r="J38" s="161"/>
      <c r="K38" s="161"/>
      <c r="L38" s="161"/>
      <c r="M38" s="161"/>
      <c r="N38" s="160"/>
      <c r="O38" s="160"/>
      <c r="P38" s="160"/>
      <c r="Q38" s="160"/>
      <c r="R38" s="158"/>
    </row>
    <row r="39" spans="1:18" ht="15" customHeight="1">
      <c r="A39" s="49"/>
      <c r="B39" s="152" t="s">
        <v>111</v>
      </c>
      <c r="C39" s="152"/>
      <c r="D39" s="159"/>
      <c r="E39" s="160"/>
      <c r="F39" s="93"/>
      <c r="G39" s="93"/>
      <c r="H39" s="161"/>
      <c r="I39" s="161"/>
      <c r="J39" s="161"/>
      <c r="K39" s="161"/>
      <c r="L39" s="161"/>
      <c r="M39" s="161"/>
      <c r="N39" s="160"/>
      <c r="O39" s="160"/>
      <c r="P39" s="160"/>
      <c r="Q39" s="160"/>
      <c r="R39" s="158"/>
    </row>
    <row r="40" spans="1:18" ht="15" customHeight="1">
      <c r="A40" s="49"/>
      <c r="B40" s="152" t="s">
        <v>111</v>
      </c>
      <c r="C40" s="152"/>
      <c r="D40" s="159"/>
      <c r="E40" s="160"/>
      <c r="F40" s="93"/>
      <c r="G40" s="93"/>
      <c r="H40" s="161"/>
      <c r="I40" s="161"/>
      <c r="J40" s="161"/>
      <c r="K40" s="161"/>
      <c r="L40" s="161"/>
      <c r="M40" s="161"/>
      <c r="N40" s="160"/>
      <c r="O40" s="160"/>
      <c r="P40" s="160"/>
      <c r="Q40" s="160"/>
      <c r="R40" s="158"/>
    </row>
    <row r="41" spans="1:18" ht="15" customHeight="1">
      <c r="A41" s="49"/>
      <c r="B41" s="152" t="s">
        <v>111</v>
      </c>
      <c r="C41" s="152"/>
      <c r="D41" s="159"/>
      <c r="E41" s="160"/>
      <c r="F41" s="93"/>
      <c r="G41" s="93"/>
      <c r="H41" s="161"/>
      <c r="I41" s="161"/>
      <c r="J41" s="161"/>
      <c r="K41" s="161"/>
      <c r="L41" s="161"/>
      <c r="M41" s="161"/>
      <c r="N41" s="160"/>
      <c r="O41" s="160"/>
      <c r="P41" s="160"/>
      <c r="Q41" s="160"/>
      <c r="R41" s="158"/>
    </row>
    <row r="42" spans="1:18" ht="15" customHeight="1">
      <c r="A42" s="49"/>
      <c r="B42" s="152" t="s">
        <v>111</v>
      </c>
      <c r="C42" s="152"/>
      <c r="D42" s="159"/>
      <c r="E42" s="160"/>
      <c r="F42" s="93"/>
      <c r="G42" s="93"/>
      <c r="H42" s="161"/>
      <c r="I42" s="161"/>
      <c r="J42" s="161"/>
      <c r="K42" s="161"/>
      <c r="L42" s="161"/>
      <c r="M42" s="161"/>
      <c r="N42" s="160"/>
      <c r="O42" s="160"/>
      <c r="P42" s="160"/>
      <c r="Q42" s="160"/>
      <c r="R42" s="158"/>
    </row>
    <row r="43" spans="1:18" ht="15" customHeight="1">
      <c r="A43" s="49"/>
      <c r="B43" s="152" t="s">
        <v>111</v>
      </c>
      <c r="C43" s="152"/>
      <c r="D43" s="159"/>
      <c r="E43" s="160"/>
      <c r="F43" s="93"/>
      <c r="G43" s="93"/>
      <c r="H43" s="161"/>
      <c r="I43" s="161"/>
      <c r="J43" s="161"/>
      <c r="K43" s="161"/>
      <c r="L43" s="161"/>
      <c r="M43" s="161"/>
      <c r="N43" s="160"/>
      <c r="O43" s="160"/>
      <c r="P43" s="160"/>
      <c r="Q43" s="160"/>
      <c r="R43" s="158"/>
    </row>
    <row r="44" spans="1:18" ht="15" customHeight="1">
      <c r="A44" s="49"/>
      <c r="B44" s="152" t="s">
        <v>111</v>
      </c>
      <c r="C44" s="152"/>
      <c r="D44" s="159"/>
      <c r="E44" s="162"/>
      <c r="F44" s="93"/>
      <c r="G44" s="93"/>
      <c r="H44" s="163"/>
      <c r="I44" s="163"/>
      <c r="J44" s="163"/>
      <c r="K44" s="163"/>
      <c r="L44" s="163"/>
      <c r="M44" s="163"/>
      <c r="N44" s="162"/>
      <c r="O44" s="162"/>
      <c r="P44" s="162"/>
      <c r="Q44" s="162"/>
      <c r="R44" s="158"/>
    </row>
    <row r="45" spans="1:18" ht="15" customHeight="1">
      <c r="A45" s="49"/>
      <c r="B45" s="321" t="s">
        <v>16</v>
      </c>
      <c r="C45" s="322"/>
      <c r="D45" s="166">
        <f>(I45+K45)/H45</f>
        <v>1.4444444444444444</v>
      </c>
      <c r="E45" s="322"/>
      <c r="F45" s="322"/>
      <c r="G45" s="322"/>
      <c r="H45" s="167">
        <f>SUM(H29:H44)</f>
        <v>18000</v>
      </c>
      <c r="I45" s="167">
        <f>SUM(I29:I44)</f>
        <v>26000</v>
      </c>
      <c r="J45" s="167">
        <f>SUM(J29:J44)</f>
        <v>0</v>
      </c>
      <c r="K45" s="167">
        <f>SUM(K29:K44)</f>
        <v>0</v>
      </c>
      <c r="L45" s="323"/>
      <c r="M45" s="323"/>
      <c r="N45" s="322"/>
      <c r="O45" s="322"/>
      <c r="P45" s="322"/>
      <c r="Q45" s="322"/>
      <c r="R45" s="139"/>
    </row>
    <row r="46" spans="1:18" ht="15" customHeight="1">
      <c r="A46" s="49"/>
      <c r="B46" s="169" t="s">
        <v>118</v>
      </c>
      <c r="C46" s="170"/>
      <c r="D46" s="170"/>
      <c r="E46" s="170"/>
      <c r="F46" s="170"/>
      <c r="G46" s="170"/>
      <c r="H46" s="171" t="str">
        <f>IF(H45-'II.1.(1)청산펀드 현황'!H35=0,"ok","error")</f>
        <v>ok</v>
      </c>
      <c r="I46" s="170"/>
      <c r="J46" s="170"/>
      <c r="K46" s="170"/>
      <c r="L46" s="170"/>
      <c r="M46" s="170"/>
      <c r="N46" s="170"/>
      <c r="O46" s="170"/>
      <c r="P46" s="170"/>
      <c r="Q46" s="170"/>
      <c r="R46" s="139"/>
    </row>
    <row r="47" spans="1:18" ht="1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139"/>
    </row>
    <row r="48" spans="1:18" ht="1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139"/>
    </row>
    <row r="49" spans="1:18" ht="15" customHeight="1">
      <c r="A49" s="49"/>
      <c r="B49" s="141" t="s">
        <v>17</v>
      </c>
      <c r="C49" s="141" t="s">
        <v>70</v>
      </c>
      <c r="D49" s="141" t="s">
        <v>115</v>
      </c>
      <c r="E49" s="141" t="s">
        <v>15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139"/>
    </row>
    <row r="50" spans="1:18" ht="15" customHeight="1">
      <c r="A50" s="49"/>
      <c r="B50" s="142" t="str">
        <f>'II.1.(1)청산펀드 현황'!B36</f>
        <v>Fund 2호</v>
      </c>
      <c r="C50" s="143" t="str">
        <f>'II.1.(1)청산펀드 현황'!C36</f>
        <v>경영참여형사모집합투자기구</v>
      </c>
      <c r="D50" s="144">
        <f>'II.1.(1)청산펀드 현황'!D36</f>
        <v>36526</v>
      </c>
      <c r="E50" s="144">
        <f>'II.1.(1)청산펀드 현황'!E36</f>
        <v>39813</v>
      </c>
      <c r="F50" s="145" t="s">
        <v>130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139"/>
    </row>
    <row r="51" spans="1:18" s="4" customFormat="1" ht="15" customHeight="1">
      <c r="A51" s="57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57"/>
      <c r="O51" s="57"/>
      <c r="P51" s="57"/>
      <c r="Q51" s="147" t="s">
        <v>107</v>
      </c>
      <c r="R51" s="139"/>
    </row>
    <row r="52" spans="1:18" s="4" customFormat="1" ht="15.6">
      <c r="A52" s="57"/>
      <c r="B52" s="148"/>
      <c r="C52" s="148"/>
      <c r="D52" s="148"/>
      <c r="E52" s="148"/>
      <c r="F52" s="148"/>
      <c r="G52" s="148"/>
      <c r="H52" s="148"/>
      <c r="I52" s="148"/>
      <c r="J52" s="345" t="s">
        <v>106</v>
      </c>
      <c r="K52" s="345"/>
      <c r="L52" s="345"/>
      <c r="M52" s="345"/>
      <c r="N52" s="148"/>
      <c r="O52" s="148"/>
      <c r="P52" s="148"/>
      <c r="Q52" s="148"/>
      <c r="R52" s="139"/>
    </row>
    <row r="53" spans="1:18" ht="46.8">
      <c r="A53" s="49"/>
      <c r="B53" s="149" t="s">
        <v>17</v>
      </c>
      <c r="C53" s="149" t="s">
        <v>99</v>
      </c>
      <c r="D53" s="150" t="s">
        <v>104</v>
      </c>
      <c r="E53" s="149" t="s">
        <v>89</v>
      </c>
      <c r="F53" s="149" t="s">
        <v>7</v>
      </c>
      <c r="G53" s="149" t="s">
        <v>8</v>
      </c>
      <c r="H53" s="149" t="s">
        <v>85</v>
      </c>
      <c r="I53" s="149" t="s">
        <v>90</v>
      </c>
      <c r="J53" s="149" t="s">
        <v>98</v>
      </c>
      <c r="K53" s="149" t="s">
        <v>93</v>
      </c>
      <c r="L53" s="35" t="s">
        <v>92</v>
      </c>
      <c r="M53" s="149" t="s">
        <v>94</v>
      </c>
      <c r="N53" s="151" t="s">
        <v>220</v>
      </c>
      <c r="O53" s="149" t="s">
        <v>100</v>
      </c>
      <c r="P53" s="149" t="s">
        <v>135</v>
      </c>
      <c r="Q53" s="149" t="s">
        <v>500</v>
      </c>
      <c r="R53" s="139" t="s">
        <v>227</v>
      </c>
    </row>
    <row r="54" spans="1:18" s="4" customFormat="1" ht="15" customHeight="1">
      <c r="A54" s="57"/>
      <c r="B54" s="152" t="s">
        <v>112</v>
      </c>
      <c r="C54" s="152" t="s">
        <v>80</v>
      </c>
      <c r="D54" s="159">
        <f>(I54+K54)/H54</f>
        <v>1.1111111111111112</v>
      </c>
      <c r="E54" s="152"/>
      <c r="F54" s="93">
        <v>36586</v>
      </c>
      <c r="G54" s="93">
        <v>38412</v>
      </c>
      <c r="H54" s="154">
        <v>4500</v>
      </c>
      <c r="I54" s="155">
        <v>5000</v>
      </c>
      <c r="J54" s="155">
        <v>0</v>
      </c>
      <c r="K54" s="155">
        <v>0</v>
      </c>
      <c r="L54" s="156" t="s">
        <v>97</v>
      </c>
      <c r="M54" s="157" t="s">
        <v>97</v>
      </c>
      <c r="N54" s="152"/>
      <c r="O54" s="152" t="s">
        <v>101</v>
      </c>
      <c r="P54" s="152" t="s">
        <v>136</v>
      </c>
      <c r="Q54" s="152" t="s">
        <v>501</v>
      </c>
      <c r="R54" s="158">
        <f>YEAR(F54)</f>
        <v>2000</v>
      </c>
    </row>
    <row r="55" spans="1:18" s="4" customFormat="1" ht="15" customHeight="1">
      <c r="A55" s="57"/>
      <c r="B55" s="152" t="s">
        <v>112</v>
      </c>
      <c r="C55" s="152" t="s">
        <v>77</v>
      </c>
      <c r="D55" s="159">
        <f>(I55+K55)/H55</f>
        <v>1.3333333333333333</v>
      </c>
      <c r="E55" s="152"/>
      <c r="F55" s="93">
        <v>37257</v>
      </c>
      <c r="G55" s="93">
        <v>39813</v>
      </c>
      <c r="H55" s="154">
        <v>4500</v>
      </c>
      <c r="I55" s="155">
        <v>6000</v>
      </c>
      <c r="J55" s="155">
        <v>0</v>
      </c>
      <c r="K55" s="155">
        <v>0</v>
      </c>
      <c r="L55" s="156" t="s">
        <v>97</v>
      </c>
      <c r="M55" s="157" t="s">
        <v>97</v>
      </c>
      <c r="N55" s="152"/>
      <c r="O55" s="152" t="s">
        <v>301</v>
      </c>
      <c r="P55" s="152" t="s">
        <v>137</v>
      </c>
      <c r="Q55" s="152" t="s">
        <v>502</v>
      </c>
      <c r="R55" s="158">
        <f t="shared" ref="R55:R57" si="1">YEAR(F55)</f>
        <v>2002</v>
      </c>
    </row>
    <row r="56" spans="1:18" s="4" customFormat="1" ht="15" customHeight="1">
      <c r="A56" s="57"/>
      <c r="B56" s="152" t="s">
        <v>112</v>
      </c>
      <c r="C56" s="152" t="s">
        <v>78</v>
      </c>
      <c r="D56" s="159">
        <f>(I56+K56)/H56</f>
        <v>1.4</v>
      </c>
      <c r="E56" s="152"/>
      <c r="F56" s="93">
        <v>37622</v>
      </c>
      <c r="G56" s="93">
        <v>39263</v>
      </c>
      <c r="H56" s="154">
        <v>5000</v>
      </c>
      <c r="I56" s="155">
        <v>7000</v>
      </c>
      <c r="J56" s="155">
        <v>0</v>
      </c>
      <c r="K56" s="155">
        <v>0</v>
      </c>
      <c r="L56" s="156" t="s">
        <v>97</v>
      </c>
      <c r="M56" s="157" t="s">
        <v>97</v>
      </c>
      <c r="N56" s="152"/>
      <c r="O56" s="152" t="s">
        <v>101</v>
      </c>
      <c r="P56" s="152" t="s">
        <v>136</v>
      </c>
      <c r="Q56" s="152" t="s">
        <v>503</v>
      </c>
      <c r="R56" s="158">
        <f t="shared" si="1"/>
        <v>2003</v>
      </c>
    </row>
    <row r="57" spans="1:18" s="4" customFormat="1" ht="15" customHeight="1">
      <c r="A57" s="57"/>
      <c r="B57" s="152" t="s">
        <v>112</v>
      </c>
      <c r="C57" s="152" t="s">
        <v>79</v>
      </c>
      <c r="D57" s="159">
        <f>(I57+K57)/H57</f>
        <v>2</v>
      </c>
      <c r="E57" s="152"/>
      <c r="F57" s="93">
        <v>37987</v>
      </c>
      <c r="G57" s="93">
        <v>39629</v>
      </c>
      <c r="H57" s="154">
        <v>4000</v>
      </c>
      <c r="I57" s="155">
        <v>8000</v>
      </c>
      <c r="J57" s="155">
        <v>0</v>
      </c>
      <c r="K57" s="155">
        <v>0</v>
      </c>
      <c r="L57" s="156" t="s">
        <v>97</v>
      </c>
      <c r="M57" s="157" t="s">
        <v>97</v>
      </c>
      <c r="N57" s="152"/>
      <c r="O57" s="152" t="s">
        <v>103</v>
      </c>
      <c r="P57" s="152" t="s">
        <v>136</v>
      </c>
      <c r="Q57" s="152"/>
      <c r="R57" s="158">
        <f t="shared" si="1"/>
        <v>2004</v>
      </c>
    </row>
    <row r="58" spans="1:18" s="4" customFormat="1" ht="15" customHeight="1">
      <c r="A58" s="57"/>
      <c r="B58" s="152" t="s">
        <v>112</v>
      </c>
      <c r="C58" s="152"/>
      <c r="D58" s="159"/>
      <c r="E58" s="152"/>
      <c r="F58" s="93"/>
      <c r="G58" s="93"/>
      <c r="H58" s="154"/>
      <c r="I58" s="155"/>
      <c r="J58" s="155"/>
      <c r="K58" s="155"/>
      <c r="L58" s="155"/>
      <c r="M58" s="155"/>
      <c r="N58" s="152"/>
      <c r="O58" s="152"/>
      <c r="P58" s="152"/>
      <c r="Q58" s="152"/>
      <c r="R58" s="139"/>
    </row>
    <row r="59" spans="1:18" s="4" customFormat="1" ht="15" customHeight="1">
      <c r="A59" s="57"/>
      <c r="B59" s="152" t="s">
        <v>112</v>
      </c>
      <c r="C59" s="152"/>
      <c r="D59" s="159"/>
      <c r="E59" s="152"/>
      <c r="F59" s="93"/>
      <c r="G59" s="93"/>
      <c r="H59" s="154"/>
      <c r="I59" s="155"/>
      <c r="J59" s="155"/>
      <c r="K59" s="155"/>
      <c r="L59" s="155"/>
      <c r="M59" s="155"/>
      <c r="N59" s="152"/>
      <c r="O59" s="152"/>
      <c r="P59" s="152"/>
      <c r="Q59" s="152"/>
      <c r="R59" s="139"/>
    </row>
    <row r="60" spans="1:18" s="4" customFormat="1" ht="15" customHeight="1">
      <c r="A60" s="57"/>
      <c r="B60" s="152" t="s">
        <v>112</v>
      </c>
      <c r="C60" s="152"/>
      <c r="D60" s="159"/>
      <c r="E60" s="152"/>
      <c r="F60" s="93"/>
      <c r="G60" s="93"/>
      <c r="H60" s="154"/>
      <c r="I60" s="155"/>
      <c r="J60" s="155"/>
      <c r="K60" s="155"/>
      <c r="L60" s="155"/>
      <c r="M60" s="155"/>
      <c r="N60" s="152"/>
      <c r="O60" s="152"/>
      <c r="P60" s="152"/>
      <c r="Q60" s="152"/>
      <c r="R60" s="139"/>
    </row>
    <row r="61" spans="1:18" s="4" customFormat="1" ht="15" customHeight="1">
      <c r="A61" s="57"/>
      <c r="B61" s="152" t="s">
        <v>112</v>
      </c>
      <c r="C61" s="152"/>
      <c r="D61" s="159"/>
      <c r="E61" s="152"/>
      <c r="F61" s="93"/>
      <c r="G61" s="93"/>
      <c r="H61" s="154"/>
      <c r="I61" s="155"/>
      <c r="J61" s="155"/>
      <c r="K61" s="155"/>
      <c r="L61" s="155"/>
      <c r="M61" s="155"/>
      <c r="N61" s="152"/>
      <c r="O61" s="152"/>
      <c r="P61" s="152"/>
      <c r="Q61" s="152"/>
      <c r="R61" s="139"/>
    </row>
    <row r="62" spans="1:18" ht="15" customHeight="1">
      <c r="A62" s="49"/>
      <c r="B62" s="152" t="s">
        <v>112</v>
      </c>
      <c r="C62" s="152"/>
      <c r="D62" s="159"/>
      <c r="E62" s="160"/>
      <c r="F62" s="93"/>
      <c r="G62" s="93"/>
      <c r="H62" s="161"/>
      <c r="I62" s="161"/>
      <c r="J62" s="161"/>
      <c r="K62" s="161"/>
      <c r="L62" s="161"/>
      <c r="M62" s="161"/>
      <c r="N62" s="160"/>
      <c r="O62" s="160"/>
      <c r="P62" s="160"/>
      <c r="Q62" s="160"/>
      <c r="R62" s="139"/>
    </row>
    <row r="63" spans="1:18" ht="15" customHeight="1">
      <c r="A63" s="49"/>
      <c r="B63" s="152" t="s">
        <v>112</v>
      </c>
      <c r="C63" s="152"/>
      <c r="D63" s="159"/>
      <c r="E63" s="160"/>
      <c r="F63" s="93"/>
      <c r="G63" s="93"/>
      <c r="H63" s="161"/>
      <c r="I63" s="161"/>
      <c r="J63" s="161"/>
      <c r="K63" s="161"/>
      <c r="L63" s="161"/>
      <c r="M63" s="161"/>
      <c r="N63" s="160"/>
      <c r="O63" s="160"/>
      <c r="P63" s="160"/>
      <c r="Q63" s="160"/>
      <c r="R63" s="139"/>
    </row>
    <row r="64" spans="1:18" ht="15" customHeight="1">
      <c r="A64" s="49"/>
      <c r="B64" s="152" t="s">
        <v>112</v>
      </c>
      <c r="C64" s="152"/>
      <c r="D64" s="159"/>
      <c r="E64" s="160"/>
      <c r="F64" s="93"/>
      <c r="G64" s="93"/>
      <c r="H64" s="161"/>
      <c r="I64" s="161"/>
      <c r="J64" s="161"/>
      <c r="K64" s="161"/>
      <c r="L64" s="161"/>
      <c r="M64" s="161"/>
      <c r="N64" s="160"/>
      <c r="O64" s="160"/>
      <c r="P64" s="160"/>
      <c r="Q64" s="160"/>
      <c r="R64" s="139"/>
    </row>
    <row r="65" spans="1:18" ht="15" customHeight="1">
      <c r="A65" s="49"/>
      <c r="B65" s="152" t="s">
        <v>112</v>
      </c>
      <c r="C65" s="152"/>
      <c r="D65" s="159"/>
      <c r="E65" s="160"/>
      <c r="F65" s="93"/>
      <c r="G65" s="93"/>
      <c r="H65" s="161"/>
      <c r="I65" s="161"/>
      <c r="J65" s="161"/>
      <c r="K65" s="161"/>
      <c r="L65" s="161"/>
      <c r="M65" s="161"/>
      <c r="N65" s="160"/>
      <c r="O65" s="160"/>
      <c r="P65" s="160"/>
      <c r="Q65" s="160"/>
      <c r="R65" s="139"/>
    </row>
    <row r="66" spans="1:18" ht="15" customHeight="1">
      <c r="A66" s="49"/>
      <c r="B66" s="152" t="s">
        <v>112</v>
      </c>
      <c r="C66" s="152"/>
      <c r="D66" s="159"/>
      <c r="E66" s="160"/>
      <c r="F66" s="93"/>
      <c r="G66" s="93"/>
      <c r="H66" s="161"/>
      <c r="I66" s="161"/>
      <c r="J66" s="161"/>
      <c r="K66" s="161"/>
      <c r="L66" s="161"/>
      <c r="M66" s="161"/>
      <c r="N66" s="160"/>
      <c r="O66" s="160"/>
      <c r="P66" s="160"/>
      <c r="Q66" s="160"/>
      <c r="R66" s="139"/>
    </row>
    <row r="67" spans="1:18" ht="15" customHeight="1">
      <c r="A67" s="49"/>
      <c r="B67" s="152" t="s">
        <v>112</v>
      </c>
      <c r="C67" s="152"/>
      <c r="D67" s="159"/>
      <c r="E67" s="160"/>
      <c r="F67" s="93"/>
      <c r="G67" s="93"/>
      <c r="H67" s="161"/>
      <c r="I67" s="161"/>
      <c r="J67" s="161"/>
      <c r="K67" s="161"/>
      <c r="L67" s="161"/>
      <c r="M67" s="161"/>
      <c r="N67" s="160"/>
      <c r="O67" s="160"/>
      <c r="P67" s="160"/>
      <c r="Q67" s="160"/>
      <c r="R67" s="139"/>
    </row>
    <row r="68" spans="1:18" ht="15" customHeight="1">
      <c r="A68" s="49"/>
      <c r="B68" s="152" t="s">
        <v>112</v>
      </c>
      <c r="C68" s="152"/>
      <c r="D68" s="159"/>
      <c r="E68" s="160"/>
      <c r="F68" s="93"/>
      <c r="G68" s="93"/>
      <c r="H68" s="161"/>
      <c r="I68" s="161"/>
      <c r="J68" s="161"/>
      <c r="K68" s="161"/>
      <c r="L68" s="161"/>
      <c r="M68" s="161"/>
      <c r="N68" s="160"/>
      <c r="O68" s="160"/>
      <c r="P68" s="160"/>
      <c r="Q68" s="160"/>
      <c r="R68" s="139"/>
    </row>
    <row r="69" spans="1:18" ht="15" customHeight="1">
      <c r="A69" s="49"/>
      <c r="B69" s="152" t="s">
        <v>112</v>
      </c>
      <c r="C69" s="152"/>
      <c r="D69" s="159"/>
      <c r="E69" s="162"/>
      <c r="F69" s="93"/>
      <c r="G69" s="93"/>
      <c r="H69" s="163"/>
      <c r="I69" s="163"/>
      <c r="J69" s="163"/>
      <c r="K69" s="163"/>
      <c r="L69" s="163"/>
      <c r="M69" s="163"/>
      <c r="N69" s="162"/>
      <c r="O69" s="162"/>
      <c r="P69" s="162"/>
      <c r="Q69" s="162"/>
      <c r="R69" s="139"/>
    </row>
    <row r="70" spans="1:18" ht="15" customHeight="1">
      <c r="A70" s="49"/>
      <c r="B70" s="164" t="s">
        <v>16</v>
      </c>
      <c r="C70" s="164"/>
      <c r="D70" s="166">
        <f>(I70+K70)/H70</f>
        <v>1.4444444444444444</v>
      </c>
      <c r="E70" s="168"/>
      <c r="F70" s="168"/>
      <c r="G70" s="168"/>
      <c r="H70" s="167">
        <f>SUM(H54:H69)</f>
        <v>18000</v>
      </c>
      <c r="I70" s="167">
        <f>SUM(I54:I69)</f>
        <v>26000</v>
      </c>
      <c r="J70" s="167">
        <f>SUM(J54:J69)</f>
        <v>0</v>
      </c>
      <c r="K70" s="167">
        <f>SUM(K54:K69)</f>
        <v>0</v>
      </c>
      <c r="L70" s="168"/>
      <c r="M70" s="168"/>
      <c r="N70" s="165"/>
      <c r="O70" s="165"/>
      <c r="P70" s="165"/>
      <c r="Q70" s="165"/>
      <c r="R70" s="139"/>
    </row>
    <row r="71" spans="1:18" ht="15" customHeight="1">
      <c r="A71" s="49"/>
      <c r="B71" s="169" t="s">
        <v>118</v>
      </c>
      <c r="C71" s="170"/>
      <c r="D71" s="170"/>
      <c r="E71" s="170"/>
      <c r="F71" s="170"/>
      <c r="G71" s="170"/>
      <c r="H71" s="171" t="str">
        <f>IF(H70-'II.1.(1)청산펀드 현황'!H36=0,"ok","error")</f>
        <v>ok</v>
      </c>
      <c r="I71" s="170"/>
      <c r="J71" s="170"/>
      <c r="K71" s="170"/>
      <c r="L71" s="170"/>
      <c r="M71" s="170"/>
      <c r="N71" s="170"/>
      <c r="O71" s="170"/>
      <c r="P71" s="170"/>
      <c r="Q71" s="170"/>
      <c r="R71" s="139"/>
    </row>
    <row r="72" spans="1:18" ht="1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139"/>
    </row>
    <row r="73" spans="1:18" ht="1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139"/>
    </row>
    <row r="74" spans="1:18" ht="15" customHeight="1">
      <c r="A74" s="49"/>
      <c r="B74" s="141" t="s">
        <v>17</v>
      </c>
      <c r="C74" s="141" t="s">
        <v>70</v>
      </c>
      <c r="D74" s="141" t="s">
        <v>115</v>
      </c>
      <c r="E74" s="141" t="s">
        <v>15</v>
      </c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139"/>
    </row>
    <row r="75" spans="1:18" ht="15" customHeight="1">
      <c r="A75" s="49"/>
      <c r="B75" s="142" t="str">
        <f>'II.1.(1)청산펀드 현황'!B37</f>
        <v>Fund 3호</v>
      </c>
      <c r="C75" s="143" t="str">
        <f>'II.1.(1)청산펀드 현황'!C37</f>
        <v>경영참여형사모집합투자기구</v>
      </c>
      <c r="D75" s="144">
        <f>'II.1.(1)청산펀드 현황'!D37</f>
        <v>38353</v>
      </c>
      <c r="E75" s="144" t="str">
        <f>'II.1.(1)청산펀드 현황'!E37</f>
        <v>청산중</v>
      </c>
      <c r="F75" s="145" t="s">
        <v>130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139"/>
    </row>
    <row r="76" spans="1:18" s="4" customFormat="1" ht="15" customHeight="1">
      <c r="A76" s="57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57"/>
      <c r="O76" s="57"/>
      <c r="P76" s="57"/>
      <c r="Q76" s="147" t="s">
        <v>107</v>
      </c>
      <c r="R76" s="139"/>
    </row>
    <row r="77" spans="1:18" s="4" customFormat="1" ht="15.6">
      <c r="A77" s="57"/>
      <c r="B77" s="148"/>
      <c r="C77" s="148"/>
      <c r="D77" s="148"/>
      <c r="E77" s="148"/>
      <c r="F77" s="148"/>
      <c r="G77" s="148"/>
      <c r="H77" s="148"/>
      <c r="I77" s="148"/>
      <c r="J77" s="345" t="s">
        <v>106</v>
      </c>
      <c r="K77" s="345"/>
      <c r="L77" s="345"/>
      <c r="M77" s="345"/>
      <c r="N77" s="148"/>
      <c r="O77" s="148"/>
      <c r="P77" s="148"/>
      <c r="Q77" s="148"/>
      <c r="R77" s="139"/>
    </row>
    <row r="78" spans="1:18" ht="46.8">
      <c r="A78" s="49"/>
      <c r="B78" s="149" t="s">
        <v>17</v>
      </c>
      <c r="C78" s="149" t="s">
        <v>99</v>
      </c>
      <c r="D78" s="150" t="s">
        <v>104</v>
      </c>
      <c r="E78" s="149" t="s">
        <v>89</v>
      </c>
      <c r="F78" s="149" t="s">
        <v>7</v>
      </c>
      <c r="G78" s="149" t="s">
        <v>8</v>
      </c>
      <c r="H78" s="149" t="s">
        <v>85</v>
      </c>
      <c r="I78" s="149" t="s">
        <v>90</v>
      </c>
      <c r="J78" s="149" t="s">
        <v>98</v>
      </c>
      <c r="K78" s="149" t="s">
        <v>93</v>
      </c>
      <c r="L78" s="35" t="s">
        <v>92</v>
      </c>
      <c r="M78" s="149" t="s">
        <v>94</v>
      </c>
      <c r="N78" s="151" t="s">
        <v>220</v>
      </c>
      <c r="O78" s="149" t="s">
        <v>100</v>
      </c>
      <c r="P78" s="149" t="s">
        <v>135</v>
      </c>
      <c r="Q78" s="149" t="s">
        <v>500</v>
      </c>
      <c r="R78" s="139" t="s">
        <v>227</v>
      </c>
    </row>
    <row r="79" spans="1:18" s="4" customFormat="1" ht="15" customHeight="1">
      <c r="A79" s="57"/>
      <c r="B79" s="152" t="s">
        <v>113</v>
      </c>
      <c r="C79" s="152" t="s">
        <v>80</v>
      </c>
      <c r="D79" s="159">
        <f>(I79+K79)/H79</f>
        <v>1.1111111111111112</v>
      </c>
      <c r="E79" s="152"/>
      <c r="F79" s="93">
        <v>38353</v>
      </c>
      <c r="G79" s="93">
        <v>38412</v>
      </c>
      <c r="H79" s="154">
        <v>4500</v>
      </c>
      <c r="I79" s="155">
        <v>5000</v>
      </c>
      <c r="J79" s="155">
        <v>0</v>
      </c>
      <c r="K79" s="155">
        <v>0</v>
      </c>
      <c r="L79" s="156" t="s">
        <v>97</v>
      </c>
      <c r="M79" s="157" t="s">
        <v>97</v>
      </c>
      <c r="N79" s="152"/>
      <c r="O79" s="152" t="s">
        <v>101</v>
      </c>
      <c r="P79" s="152" t="s">
        <v>136</v>
      </c>
      <c r="Q79" s="152" t="s">
        <v>501</v>
      </c>
      <c r="R79" s="158">
        <f>YEAR(F79)</f>
        <v>2005</v>
      </c>
    </row>
    <row r="80" spans="1:18" s="4" customFormat="1" ht="15" customHeight="1">
      <c r="A80" s="57"/>
      <c r="B80" s="152" t="s">
        <v>113</v>
      </c>
      <c r="C80" s="152" t="s">
        <v>77</v>
      </c>
      <c r="D80" s="159">
        <f>(I80+K80)/H80</f>
        <v>1.3333333333333333</v>
      </c>
      <c r="E80" s="152"/>
      <c r="F80" s="93">
        <v>38718</v>
      </c>
      <c r="G80" s="93">
        <v>39813</v>
      </c>
      <c r="H80" s="154">
        <v>4500</v>
      </c>
      <c r="I80" s="155">
        <v>6000</v>
      </c>
      <c r="J80" s="155">
        <v>0</v>
      </c>
      <c r="K80" s="155">
        <v>0</v>
      </c>
      <c r="L80" s="156" t="s">
        <v>97</v>
      </c>
      <c r="M80" s="157" t="s">
        <v>97</v>
      </c>
      <c r="N80" s="152"/>
      <c r="O80" s="152" t="s">
        <v>301</v>
      </c>
      <c r="P80" s="152" t="s">
        <v>137</v>
      </c>
      <c r="Q80" s="152" t="s">
        <v>502</v>
      </c>
      <c r="R80" s="158">
        <f t="shared" ref="R80:R82" si="2">YEAR(F80)</f>
        <v>2006</v>
      </c>
    </row>
    <row r="81" spans="1:18" s="4" customFormat="1" ht="15" customHeight="1">
      <c r="A81" s="57"/>
      <c r="B81" s="152" t="s">
        <v>113</v>
      </c>
      <c r="C81" s="152" t="s">
        <v>78</v>
      </c>
      <c r="D81" s="159">
        <f>(I81+K81)/H81</f>
        <v>1.8444444444444446</v>
      </c>
      <c r="E81" s="152"/>
      <c r="F81" s="93">
        <v>39083</v>
      </c>
      <c r="G81" s="93">
        <v>39263</v>
      </c>
      <c r="H81" s="154">
        <v>4500</v>
      </c>
      <c r="I81" s="155">
        <v>7000</v>
      </c>
      <c r="J81" s="155">
        <v>500</v>
      </c>
      <c r="K81" s="155">
        <v>1300</v>
      </c>
      <c r="L81" s="156" t="s">
        <v>222</v>
      </c>
      <c r="M81" s="157" t="s">
        <v>498</v>
      </c>
      <c r="N81" s="152"/>
      <c r="O81" s="152" t="s">
        <v>101</v>
      </c>
      <c r="P81" s="152" t="s">
        <v>221</v>
      </c>
      <c r="Q81" s="152" t="s">
        <v>503</v>
      </c>
      <c r="R81" s="158">
        <f t="shared" si="2"/>
        <v>2007</v>
      </c>
    </row>
    <row r="82" spans="1:18" s="4" customFormat="1" ht="15" customHeight="1">
      <c r="A82" s="57"/>
      <c r="B82" s="152" t="s">
        <v>113</v>
      </c>
      <c r="C82" s="152" t="s">
        <v>79</v>
      </c>
      <c r="D82" s="159">
        <f>(I82+K82)/H82</f>
        <v>2.088888888888889</v>
      </c>
      <c r="E82" s="152"/>
      <c r="F82" s="93">
        <v>39448</v>
      </c>
      <c r="G82" s="93">
        <v>39629</v>
      </c>
      <c r="H82" s="154">
        <v>4500</v>
      </c>
      <c r="I82" s="155">
        <v>8000</v>
      </c>
      <c r="J82" s="155">
        <v>1000</v>
      </c>
      <c r="K82" s="155">
        <v>1400</v>
      </c>
      <c r="L82" s="156" t="s">
        <v>148</v>
      </c>
      <c r="M82" s="157" t="s">
        <v>499</v>
      </c>
      <c r="N82" s="152"/>
      <c r="O82" s="152" t="s">
        <v>103</v>
      </c>
      <c r="P82" s="152" t="s">
        <v>221</v>
      </c>
      <c r="Q82" s="152"/>
      <c r="R82" s="158">
        <f t="shared" si="2"/>
        <v>2008</v>
      </c>
    </row>
    <row r="83" spans="1:18" s="4" customFormat="1" ht="15" customHeight="1">
      <c r="A83" s="57"/>
      <c r="B83" s="152" t="s">
        <v>113</v>
      </c>
      <c r="C83" s="152"/>
      <c r="D83" s="159"/>
      <c r="E83" s="152"/>
      <c r="F83" s="93"/>
      <c r="G83" s="93"/>
      <c r="H83" s="154"/>
      <c r="I83" s="155"/>
      <c r="J83" s="155"/>
      <c r="K83" s="155"/>
      <c r="L83" s="155"/>
      <c r="M83" s="155"/>
      <c r="N83" s="152"/>
      <c r="O83" s="152"/>
      <c r="P83" s="152"/>
      <c r="Q83" s="152"/>
      <c r="R83" s="139"/>
    </row>
    <row r="84" spans="1:18" s="4" customFormat="1" ht="15" customHeight="1">
      <c r="A84" s="57"/>
      <c r="B84" s="152" t="s">
        <v>113</v>
      </c>
      <c r="C84" s="152"/>
      <c r="D84" s="159"/>
      <c r="E84" s="152"/>
      <c r="F84" s="93"/>
      <c r="G84" s="93"/>
      <c r="H84" s="154"/>
      <c r="I84" s="155"/>
      <c r="J84" s="155"/>
      <c r="K84" s="155"/>
      <c r="L84" s="155"/>
      <c r="M84" s="155"/>
      <c r="N84" s="152"/>
      <c r="O84" s="152"/>
      <c r="P84" s="152"/>
      <c r="Q84" s="152"/>
      <c r="R84" s="139"/>
    </row>
    <row r="85" spans="1:18" s="4" customFormat="1" ht="15" customHeight="1">
      <c r="A85" s="57"/>
      <c r="B85" s="152" t="s">
        <v>113</v>
      </c>
      <c r="C85" s="152"/>
      <c r="D85" s="159"/>
      <c r="E85" s="152"/>
      <c r="F85" s="93"/>
      <c r="G85" s="93"/>
      <c r="H85" s="154"/>
      <c r="I85" s="155"/>
      <c r="J85" s="155"/>
      <c r="K85" s="155"/>
      <c r="L85" s="155"/>
      <c r="M85" s="155"/>
      <c r="N85" s="152"/>
      <c r="O85" s="152"/>
      <c r="P85" s="152"/>
      <c r="Q85" s="152"/>
      <c r="R85" s="139"/>
    </row>
    <row r="86" spans="1:18" s="4" customFormat="1" ht="15" customHeight="1">
      <c r="A86" s="57"/>
      <c r="B86" s="152" t="s">
        <v>113</v>
      </c>
      <c r="C86" s="152"/>
      <c r="D86" s="159"/>
      <c r="E86" s="152"/>
      <c r="F86" s="93"/>
      <c r="G86" s="93"/>
      <c r="H86" s="154"/>
      <c r="I86" s="155"/>
      <c r="J86" s="155"/>
      <c r="K86" s="155"/>
      <c r="L86" s="155"/>
      <c r="M86" s="155"/>
      <c r="N86" s="152"/>
      <c r="O86" s="152"/>
      <c r="P86" s="152"/>
      <c r="Q86" s="152"/>
      <c r="R86" s="139"/>
    </row>
    <row r="87" spans="1:18" ht="15" customHeight="1">
      <c r="A87" s="49"/>
      <c r="B87" s="152" t="s">
        <v>113</v>
      </c>
      <c r="C87" s="152"/>
      <c r="D87" s="159"/>
      <c r="E87" s="160"/>
      <c r="F87" s="93"/>
      <c r="G87" s="93"/>
      <c r="H87" s="161"/>
      <c r="I87" s="161"/>
      <c r="J87" s="161"/>
      <c r="K87" s="161"/>
      <c r="L87" s="161"/>
      <c r="M87" s="161"/>
      <c r="N87" s="160"/>
      <c r="O87" s="160"/>
      <c r="P87" s="160"/>
      <c r="Q87" s="160"/>
      <c r="R87" s="139"/>
    </row>
    <row r="88" spans="1:18" ht="15" customHeight="1">
      <c r="A88" s="49"/>
      <c r="B88" s="152" t="s">
        <v>113</v>
      </c>
      <c r="C88" s="152"/>
      <c r="D88" s="159"/>
      <c r="E88" s="160"/>
      <c r="F88" s="93"/>
      <c r="G88" s="93"/>
      <c r="H88" s="161"/>
      <c r="I88" s="161"/>
      <c r="J88" s="161"/>
      <c r="K88" s="161"/>
      <c r="L88" s="161"/>
      <c r="M88" s="161"/>
      <c r="N88" s="160"/>
      <c r="O88" s="160"/>
      <c r="P88" s="160"/>
      <c r="Q88" s="160"/>
      <c r="R88" s="139"/>
    </row>
    <row r="89" spans="1:18" ht="15" customHeight="1">
      <c r="A89" s="49"/>
      <c r="B89" s="152" t="s">
        <v>113</v>
      </c>
      <c r="C89" s="152"/>
      <c r="D89" s="159"/>
      <c r="E89" s="160"/>
      <c r="F89" s="93"/>
      <c r="G89" s="93"/>
      <c r="H89" s="161"/>
      <c r="I89" s="161"/>
      <c r="J89" s="161"/>
      <c r="K89" s="161"/>
      <c r="L89" s="161"/>
      <c r="M89" s="161"/>
      <c r="N89" s="160"/>
      <c r="O89" s="160"/>
      <c r="P89" s="160"/>
      <c r="Q89" s="160"/>
      <c r="R89" s="139"/>
    </row>
    <row r="90" spans="1:18" ht="15" customHeight="1">
      <c r="A90" s="49"/>
      <c r="B90" s="152" t="s">
        <v>113</v>
      </c>
      <c r="C90" s="152"/>
      <c r="D90" s="159"/>
      <c r="E90" s="160"/>
      <c r="F90" s="93"/>
      <c r="G90" s="93"/>
      <c r="H90" s="161"/>
      <c r="I90" s="161"/>
      <c r="J90" s="161"/>
      <c r="K90" s="161"/>
      <c r="L90" s="161"/>
      <c r="M90" s="161"/>
      <c r="N90" s="160"/>
      <c r="O90" s="160"/>
      <c r="P90" s="160"/>
      <c r="Q90" s="160"/>
      <c r="R90" s="139"/>
    </row>
    <row r="91" spans="1:18" ht="15" customHeight="1">
      <c r="A91" s="49"/>
      <c r="B91" s="152" t="s">
        <v>113</v>
      </c>
      <c r="C91" s="152"/>
      <c r="D91" s="159"/>
      <c r="E91" s="160"/>
      <c r="F91" s="93"/>
      <c r="G91" s="93"/>
      <c r="H91" s="161"/>
      <c r="I91" s="161"/>
      <c r="J91" s="161"/>
      <c r="K91" s="161"/>
      <c r="L91" s="161"/>
      <c r="M91" s="161"/>
      <c r="N91" s="160"/>
      <c r="O91" s="160"/>
      <c r="P91" s="160"/>
      <c r="Q91" s="160"/>
      <c r="R91" s="139"/>
    </row>
    <row r="92" spans="1:18" ht="15" customHeight="1">
      <c r="A92" s="49"/>
      <c r="B92" s="152" t="s">
        <v>113</v>
      </c>
      <c r="C92" s="152"/>
      <c r="D92" s="159"/>
      <c r="E92" s="160"/>
      <c r="F92" s="93"/>
      <c r="G92" s="93"/>
      <c r="H92" s="161"/>
      <c r="I92" s="161"/>
      <c r="J92" s="161"/>
      <c r="K92" s="161"/>
      <c r="L92" s="161"/>
      <c r="M92" s="161"/>
      <c r="N92" s="160"/>
      <c r="O92" s="160"/>
      <c r="P92" s="160"/>
      <c r="Q92" s="160"/>
      <c r="R92" s="139"/>
    </row>
    <row r="93" spans="1:18" ht="15" customHeight="1">
      <c r="A93" s="49"/>
      <c r="B93" s="152" t="s">
        <v>113</v>
      </c>
      <c r="C93" s="152"/>
      <c r="D93" s="159"/>
      <c r="E93" s="160"/>
      <c r="F93" s="93"/>
      <c r="G93" s="93"/>
      <c r="H93" s="161"/>
      <c r="I93" s="161"/>
      <c r="J93" s="161"/>
      <c r="K93" s="161"/>
      <c r="L93" s="161"/>
      <c r="M93" s="161"/>
      <c r="N93" s="160"/>
      <c r="O93" s="160"/>
      <c r="P93" s="160"/>
      <c r="Q93" s="160"/>
      <c r="R93" s="139"/>
    </row>
    <row r="94" spans="1:18" ht="15" customHeight="1">
      <c r="A94" s="49"/>
      <c r="B94" s="152" t="s">
        <v>113</v>
      </c>
      <c r="C94" s="152"/>
      <c r="D94" s="159"/>
      <c r="E94" s="162"/>
      <c r="F94" s="93"/>
      <c r="G94" s="93"/>
      <c r="H94" s="163"/>
      <c r="I94" s="163"/>
      <c r="J94" s="163"/>
      <c r="K94" s="163"/>
      <c r="L94" s="163"/>
      <c r="M94" s="163"/>
      <c r="N94" s="162"/>
      <c r="O94" s="162"/>
      <c r="P94" s="162"/>
      <c r="Q94" s="162"/>
      <c r="R94" s="139"/>
    </row>
    <row r="95" spans="1:18" ht="15" customHeight="1">
      <c r="A95" s="49"/>
      <c r="B95" s="164" t="s">
        <v>16</v>
      </c>
      <c r="C95" s="165"/>
      <c r="D95" s="166">
        <f>(I95+K95)/H95</f>
        <v>1.5944444444444446</v>
      </c>
      <c r="E95" s="165"/>
      <c r="F95" s="165"/>
      <c r="G95" s="165"/>
      <c r="H95" s="167">
        <f>SUM(H79:H94)</f>
        <v>18000</v>
      </c>
      <c r="I95" s="167">
        <f>SUM(I79:I94)</f>
        <v>26000</v>
      </c>
      <c r="J95" s="167">
        <f>SUM(J79:J94)</f>
        <v>1500</v>
      </c>
      <c r="K95" s="167">
        <f>SUM(K79:K94)</f>
        <v>2700</v>
      </c>
      <c r="L95" s="168"/>
      <c r="M95" s="168"/>
      <c r="N95" s="165"/>
      <c r="O95" s="165"/>
      <c r="P95" s="165"/>
      <c r="Q95" s="165"/>
      <c r="R95" s="139"/>
    </row>
    <row r="96" spans="1:18" ht="15" customHeight="1">
      <c r="A96" s="49"/>
      <c r="B96" s="169" t="s">
        <v>118</v>
      </c>
      <c r="C96" s="170"/>
      <c r="D96" s="170"/>
      <c r="E96" s="170"/>
      <c r="F96" s="170"/>
      <c r="G96" s="170"/>
      <c r="H96" s="171" t="str">
        <f>IF(H95-'II.1.(1)청산펀드 현황'!H37=0,"ok","error")</f>
        <v>ok</v>
      </c>
      <c r="I96" s="170"/>
      <c r="J96" s="170"/>
      <c r="K96" s="170"/>
      <c r="L96" s="170"/>
      <c r="M96" s="170"/>
      <c r="N96" s="170"/>
      <c r="O96" s="170"/>
      <c r="P96" s="170"/>
      <c r="Q96" s="170"/>
      <c r="R96" s="139"/>
    </row>
    <row r="97" spans="1:18" ht="1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139"/>
    </row>
    <row r="98" spans="1:18" ht="1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139"/>
    </row>
    <row r="99" spans="1:18" ht="15" customHeight="1">
      <c r="A99" s="49"/>
      <c r="B99" s="141" t="s">
        <v>17</v>
      </c>
      <c r="C99" s="141" t="s">
        <v>70</v>
      </c>
      <c r="D99" s="141" t="s">
        <v>115</v>
      </c>
      <c r="E99" s="141" t="s">
        <v>15</v>
      </c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139"/>
    </row>
    <row r="100" spans="1:18" ht="15" customHeight="1">
      <c r="A100" s="49"/>
      <c r="B100" s="142" t="str">
        <f>'II.1.(1)청산펀드 현황'!B38</f>
        <v>Fund 4호</v>
      </c>
      <c r="C100" s="143" t="str">
        <f>'II.1.(1)청산펀드 현황'!C38</f>
        <v>경영참여형사모집합투자기구</v>
      </c>
      <c r="D100" s="144">
        <f>'II.1.(1)청산펀드 현황'!D38</f>
        <v>38718</v>
      </c>
      <c r="E100" s="144" t="str">
        <f>'II.1.(1)청산펀드 현황'!E38</f>
        <v>만기연장</v>
      </c>
      <c r="F100" s="145" t="s">
        <v>130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139"/>
    </row>
    <row r="101" spans="1:18" s="4" customFormat="1" ht="15" customHeight="1">
      <c r="A101" s="57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57"/>
      <c r="O101" s="57"/>
      <c r="P101" s="57"/>
      <c r="Q101" s="147" t="s">
        <v>107</v>
      </c>
      <c r="R101" s="139"/>
    </row>
    <row r="102" spans="1:18" s="4" customFormat="1" ht="15.6">
      <c r="A102" s="57"/>
      <c r="B102" s="148"/>
      <c r="C102" s="148"/>
      <c r="D102" s="148"/>
      <c r="E102" s="148"/>
      <c r="F102" s="148"/>
      <c r="G102" s="148"/>
      <c r="H102" s="148"/>
      <c r="I102" s="148"/>
      <c r="J102" s="345" t="s">
        <v>106</v>
      </c>
      <c r="K102" s="345"/>
      <c r="L102" s="345"/>
      <c r="M102" s="345"/>
      <c r="N102" s="148"/>
      <c r="O102" s="148"/>
      <c r="P102" s="148"/>
      <c r="Q102" s="148"/>
      <c r="R102" s="139"/>
    </row>
    <row r="103" spans="1:18" ht="46.8">
      <c r="A103" s="49"/>
      <c r="B103" s="149" t="s">
        <v>17</v>
      </c>
      <c r="C103" s="149" t="s">
        <v>99</v>
      </c>
      <c r="D103" s="150" t="s">
        <v>104</v>
      </c>
      <c r="E103" s="149" t="s">
        <v>89</v>
      </c>
      <c r="F103" s="149" t="s">
        <v>7</v>
      </c>
      <c r="G103" s="149" t="s">
        <v>8</v>
      </c>
      <c r="H103" s="149" t="s">
        <v>85</v>
      </c>
      <c r="I103" s="149" t="s">
        <v>90</v>
      </c>
      <c r="J103" s="149" t="s">
        <v>98</v>
      </c>
      <c r="K103" s="149" t="s">
        <v>93</v>
      </c>
      <c r="L103" s="35" t="s">
        <v>92</v>
      </c>
      <c r="M103" s="149" t="s">
        <v>94</v>
      </c>
      <c r="N103" s="151" t="s">
        <v>220</v>
      </c>
      <c r="O103" s="149" t="s">
        <v>100</v>
      </c>
      <c r="P103" s="149" t="s">
        <v>135</v>
      </c>
      <c r="Q103" s="149" t="s">
        <v>500</v>
      </c>
      <c r="R103" s="139" t="s">
        <v>227</v>
      </c>
    </row>
    <row r="104" spans="1:18" s="4" customFormat="1" ht="15" customHeight="1">
      <c r="A104" s="57"/>
      <c r="B104" s="152" t="s">
        <v>124</v>
      </c>
      <c r="C104" s="152" t="s">
        <v>80</v>
      </c>
      <c r="D104" s="159">
        <f>(I104+K104)/H104</f>
        <v>1.1111111111111112</v>
      </c>
      <c r="E104" s="152"/>
      <c r="F104" s="93">
        <v>38718</v>
      </c>
      <c r="G104" s="93">
        <v>39082</v>
      </c>
      <c r="H104" s="154">
        <v>4500</v>
      </c>
      <c r="I104" s="155">
        <v>5000</v>
      </c>
      <c r="J104" s="155">
        <v>0</v>
      </c>
      <c r="K104" s="155">
        <v>0</v>
      </c>
      <c r="L104" s="156" t="s">
        <v>97</v>
      </c>
      <c r="M104" s="157" t="s">
        <v>97</v>
      </c>
      <c r="N104" s="152"/>
      <c r="O104" s="152" t="s">
        <v>101</v>
      </c>
      <c r="P104" s="152" t="s">
        <v>136</v>
      </c>
      <c r="Q104" s="152" t="s">
        <v>501</v>
      </c>
      <c r="R104" s="158">
        <f>YEAR(F104)</f>
        <v>2006</v>
      </c>
    </row>
    <row r="105" spans="1:18" s="4" customFormat="1" ht="15" customHeight="1">
      <c r="A105" s="57"/>
      <c r="B105" s="152" t="s">
        <v>124</v>
      </c>
      <c r="C105" s="152" t="s">
        <v>77</v>
      </c>
      <c r="D105" s="159">
        <f>(I105+K105)/H105</f>
        <v>1.3333333333333333</v>
      </c>
      <c r="E105" s="152"/>
      <c r="F105" s="93">
        <v>38718</v>
      </c>
      <c r="G105" s="93">
        <v>39813</v>
      </c>
      <c r="H105" s="154">
        <v>4500</v>
      </c>
      <c r="I105" s="155">
        <v>6000</v>
      </c>
      <c r="J105" s="155">
        <v>0</v>
      </c>
      <c r="K105" s="155">
        <v>0</v>
      </c>
      <c r="L105" s="156" t="s">
        <v>97</v>
      </c>
      <c r="M105" s="157" t="s">
        <v>97</v>
      </c>
      <c r="N105" s="152"/>
      <c r="O105" s="152" t="s">
        <v>301</v>
      </c>
      <c r="P105" s="152" t="s">
        <v>137</v>
      </c>
      <c r="Q105" s="152" t="s">
        <v>502</v>
      </c>
      <c r="R105" s="158">
        <f t="shared" ref="R105:R107" si="3">YEAR(F105)</f>
        <v>2006</v>
      </c>
    </row>
    <row r="106" spans="1:18" s="4" customFormat="1" ht="15" customHeight="1">
      <c r="A106" s="57"/>
      <c r="B106" s="152" t="s">
        <v>124</v>
      </c>
      <c r="C106" s="152" t="s">
        <v>78</v>
      </c>
      <c r="D106" s="159">
        <f>(I106+K106)/H106</f>
        <v>1.8444444444444446</v>
      </c>
      <c r="E106" s="152"/>
      <c r="F106" s="93">
        <v>39083</v>
      </c>
      <c r="G106" s="93">
        <v>39263</v>
      </c>
      <c r="H106" s="154">
        <v>4500</v>
      </c>
      <c r="I106" s="155">
        <v>7000</v>
      </c>
      <c r="J106" s="155">
        <v>500</v>
      </c>
      <c r="K106" s="155">
        <v>1300</v>
      </c>
      <c r="L106" s="156" t="s">
        <v>222</v>
      </c>
      <c r="M106" s="157" t="s">
        <v>498</v>
      </c>
      <c r="N106" s="152"/>
      <c r="O106" s="152" t="s">
        <v>101</v>
      </c>
      <c r="P106" s="152" t="s">
        <v>221</v>
      </c>
      <c r="Q106" s="152" t="s">
        <v>503</v>
      </c>
      <c r="R106" s="158">
        <f t="shared" si="3"/>
        <v>2007</v>
      </c>
    </row>
    <row r="107" spans="1:18" s="4" customFormat="1" ht="15" customHeight="1">
      <c r="A107" s="57"/>
      <c r="B107" s="152" t="s">
        <v>124</v>
      </c>
      <c r="C107" s="152" t="s">
        <v>79</v>
      </c>
      <c r="D107" s="159">
        <f>(I107+K107)/H107</f>
        <v>2.088888888888889</v>
      </c>
      <c r="E107" s="152"/>
      <c r="F107" s="93">
        <v>39448</v>
      </c>
      <c r="G107" s="93">
        <v>39629</v>
      </c>
      <c r="H107" s="154">
        <v>4500</v>
      </c>
      <c r="I107" s="155">
        <v>8000</v>
      </c>
      <c r="J107" s="155">
        <v>1000</v>
      </c>
      <c r="K107" s="155">
        <v>1400</v>
      </c>
      <c r="L107" s="156" t="s">
        <v>148</v>
      </c>
      <c r="M107" s="157" t="s">
        <v>499</v>
      </c>
      <c r="N107" s="152"/>
      <c r="O107" s="152" t="s">
        <v>103</v>
      </c>
      <c r="P107" s="152" t="s">
        <v>221</v>
      </c>
      <c r="Q107" s="152"/>
      <c r="R107" s="158">
        <f t="shared" si="3"/>
        <v>2008</v>
      </c>
    </row>
    <row r="108" spans="1:18" s="4" customFormat="1" ht="15" customHeight="1">
      <c r="A108" s="57"/>
      <c r="B108" s="152" t="s">
        <v>124</v>
      </c>
      <c r="C108" s="152"/>
      <c r="D108" s="159"/>
      <c r="E108" s="152"/>
      <c r="F108" s="93"/>
      <c r="G108" s="93"/>
      <c r="H108" s="154"/>
      <c r="I108" s="155"/>
      <c r="J108" s="155"/>
      <c r="K108" s="155"/>
      <c r="L108" s="155"/>
      <c r="M108" s="155"/>
      <c r="N108" s="152"/>
      <c r="O108" s="152"/>
      <c r="P108" s="152"/>
      <c r="Q108" s="152"/>
      <c r="R108" s="139"/>
    </row>
    <row r="109" spans="1:18" s="4" customFormat="1" ht="15" customHeight="1">
      <c r="A109" s="57"/>
      <c r="B109" s="152" t="s">
        <v>124</v>
      </c>
      <c r="C109" s="152"/>
      <c r="D109" s="159"/>
      <c r="E109" s="152"/>
      <c r="F109" s="93"/>
      <c r="G109" s="93"/>
      <c r="H109" s="154"/>
      <c r="I109" s="155"/>
      <c r="J109" s="155"/>
      <c r="K109" s="155"/>
      <c r="L109" s="155"/>
      <c r="M109" s="155"/>
      <c r="N109" s="152"/>
      <c r="O109" s="152"/>
      <c r="P109" s="152"/>
      <c r="Q109" s="152"/>
      <c r="R109" s="139"/>
    </row>
    <row r="110" spans="1:18" s="4" customFormat="1" ht="15" customHeight="1">
      <c r="A110" s="57"/>
      <c r="B110" s="152" t="s">
        <v>124</v>
      </c>
      <c r="C110" s="152"/>
      <c r="D110" s="159"/>
      <c r="E110" s="152"/>
      <c r="F110" s="93"/>
      <c r="G110" s="93"/>
      <c r="H110" s="154"/>
      <c r="I110" s="155"/>
      <c r="J110" s="155"/>
      <c r="K110" s="155"/>
      <c r="L110" s="155"/>
      <c r="M110" s="155"/>
      <c r="N110" s="152"/>
      <c r="O110" s="152"/>
      <c r="P110" s="152"/>
      <c r="Q110" s="152"/>
      <c r="R110" s="139"/>
    </row>
    <row r="111" spans="1:18" s="4" customFormat="1" ht="15" customHeight="1">
      <c r="A111" s="57"/>
      <c r="B111" s="152" t="s">
        <v>124</v>
      </c>
      <c r="C111" s="152"/>
      <c r="D111" s="159"/>
      <c r="E111" s="152"/>
      <c r="F111" s="93"/>
      <c r="G111" s="93"/>
      <c r="H111" s="154"/>
      <c r="I111" s="155"/>
      <c r="J111" s="155"/>
      <c r="K111" s="155"/>
      <c r="L111" s="155"/>
      <c r="M111" s="155"/>
      <c r="N111" s="152"/>
      <c r="O111" s="152"/>
      <c r="P111" s="152"/>
      <c r="Q111" s="152"/>
      <c r="R111" s="139"/>
    </row>
    <row r="112" spans="1:18" ht="15" customHeight="1">
      <c r="A112" s="49"/>
      <c r="B112" s="152" t="s">
        <v>124</v>
      </c>
      <c r="C112" s="152"/>
      <c r="D112" s="159"/>
      <c r="E112" s="160"/>
      <c r="F112" s="93"/>
      <c r="G112" s="93"/>
      <c r="H112" s="161"/>
      <c r="I112" s="161"/>
      <c r="J112" s="161"/>
      <c r="K112" s="161"/>
      <c r="L112" s="161"/>
      <c r="M112" s="161"/>
      <c r="N112" s="160"/>
      <c r="O112" s="160"/>
      <c r="P112" s="160"/>
      <c r="Q112" s="160"/>
      <c r="R112" s="139"/>
    </row>
    <row r="113" spans="1:18" ht="15" customHeight="1">
      <c r="A113" s="49"/>
      <c r="B113" s="152" t="s">
        <v>124</v>
      </c>
      <c r="C113" s="152"/>
      <c r="D113" s="159"/>
      <c r="E113" s="160"/>
      <c r="F113" s="93"/>
      <c r="G113" s="93"/>
      <c r="H113" s="161"/>
      <c r="I113" s="161"/>
      <c r="J113" s="161"/>
      <c r="K113" s="161"/>
      <c r="L113" s="161"/>
      <c r="M113" s="161"/>
      <c r="N113" s="160"/>
      <c r="O113" s="160"/>
      <c r="P113" s="160"/>
      <c r="Q113" s="160"/>
      <c r="R113" s="139"/>
    </row>
    <row r="114" spans="1:18" ht="15" customHeight="1">
      <c r="A114" s="49"/>
      <c r="B114" s="152" t="s">
        <v>124</v>
      </c>
      <c r="C114" s="152"/>
      <c r="D114" s="159"/>
      <c r="E114" s="160"/>
      <c r="F114" s="93"/>
      <c r="G114" s="93"/>
      <c r="H114" s="161"/>
      <c r="I114" s="161"/>
      <c r="J114" s="161"/>
      <c r="K114" s="161"/>
      <c r="L114" s="161"/>
      <c r="M114" s="161"/>
      <c r="N114" s="160"/>
      <c r="O114" s="160"/>
      <c r="P114" s="160"/>
      <c r="Q114" s="160"/>
      <c r="R114" s="139"/>
    </row>
    <row r="115" spans="1:18" ht="15" customHeight="1">
      <c r="A115" s="49"/>
      <c r="B115" s="152" t="s">
        <v>124</v>
      </c>
      <c r="C115" s="152"/>
      <c r="D115" s="159"/>
      <c r="E115" s="160"/>
      <c r="F115" s="93"/>
      <c r="G115" s="93"/>
      <c r="H115" s="161"/>
      <c r="I115" s="161"/>
      <c r="J115" s="161"/>
      <c r="K115" s="161"/>
      <c r="L115" s="161"/>
      <c r="M115" s="161"/>
      <c r="N115" s="160"/>
      <c r="O115" s="160"/>
      <c r="P115" s="160"/>
      <c r="Q115" s="160"/>
      <c r="R115" s="139"/>
    </row>
    <row r="116" spans="1:18" ht="15" customHeight="1">
      <c r="A116" s="49"/>
      <c r="B116" s="152" t="s">
        <v>124</v>
      </c>
      <c r="C116" s="152"/>
      <c r="D116" s="159"/>
      <c r="E116" s="160"/>
      <c r="F116" s="93"/>
      <c r="G116" s="93"/>
      <c r="H116" s="161"/>
      <c r="I116" s="161"/>
      <c r="J116" s="161"/>
      <c r="K116" s="161"/>
      <c r="L116" s="161"/>
      <c r="M116" s="161"/>
      <c r="N116" s="160"/>
      <c r="O116" s="160"/>
      <c r="P116" s="160"/>
      <c r="Q116" s="160"/>
      <c r="R116" s="139"/>
    </row>
    <row r="117" spans="1:18" ht="15" customHeight="1">
      <c r="A117" s="49"/>
      <c r="B117" s="152" t="s">
        <v>124</v>
      </c>
      <c r="C117" s="152"/>
      <c r="D117" s="159"/>
      <c r="E117" s="160"/>
      <c r="F117" s="93"/>
      <c r="G117" s="93"/>
      <c r="H117" s="161"/>
      <c r="I117" s="161"/>
      <c r="J117" s="161"/>
      <c r="K117" s="161"/>
      <c r="L117" s="161"/>
      <c r="M117" s="161"/>
      <c r="N117" s="160"/>
      <c r="O117" s="160"/>
      <c r="P117" s="160"/>
      <c r="Q117" s="160"/>
      <c r="R117" s="139"/>
    </row>
    <row r="118" spans="1:18" ht="15" customHeight="1">
      <c r="A118" s="49"/>
      <c r="B118" s="152" t="s">
        <v>124</v>
      </c>
      <c r="C118" s="152"/>
      <c r="D118" s="159"/>
      <c r="E118" s="160"/>
      <c r="F118" s="93"/>
      <c r="G118" s="93"/>
      <c r="H118" s="161"/>
      <c r="I118" s="161"/>
      <c r="J118" s="161"/>
      <c r="K118" s="161"/>
      <c r="L118" s="161"/>
      <c r="M118" s="161"/>
      <c r="N118" s="160"/>
      <c r="O118" s="160"/>
      <c r="P118" s="160"/>
      <c r="Q118" s="160"/>
      <c r="R118" s="139"/>
    </row>
    <row r="119" spans="1:18" ht="15" customHeight="1">
      <c r="A119" s="49"/>
      <c r="B119" s="152" t="s">
        <v>124</v>
      </c>
      <c r="C119" s="152"/>
      <c r="D119" s="159"/>
      <c r="E119" s="162"/>
      <c r="F119" s="93"/>
      <c r="G119" s="93"/>
      <c r="H119" s="163"/>
      <c r="I119" s="163"/>
      <c r="J119" s="163"/>
      <c r="K119" s="163"/>
      <c r="L119" s="163"/>
      <c r="M119" s="163"/>
      <c r="N119" s="162"/>
      <c r="O119" s="162"/>
      <c r="P119" s="162"/>
      <c r="Q119" s="162"/>
      <c r="R119" s="139"/>
    </row>
    <row r="120" spans="1:18" ht="15" customHeight="1">
      <c r="A120" s="49"/>
      <c r="B120" s="164" t="s">
        <v>16</v>
      </c>
      <c r="C120" s="165"/>
      <c r="D120" s="166">
        <f>(I120+K120)/H120</f>
        <v>1.5944444444444446</v>
      </c>
      <c r="E120" s="165"/>
      <c r="F120" s="165"/>
      <c r="G120" s="165"/>
      <c r="H120" s="167">
        <f>SUM(H104:H119)</f>
        <v>18000</v>
      </c>
      <c r="I120" s="167">
        <f>SUM(I104:I119)</f>
        <v>26000</v>
      </c>
      <c r="J120" s="167">
        <f>SUM(J104:J119)</f>
        <v>1500</v>
      </c>
      <c r="K120" s="167">
        <f>SUM(K104:K119)</f>
        <v>2700</v>
      </c>
      <c r="L120" s="168"/>
      <c r="M120" s="168"/>
      <c r="N120" s="165"/>
      <c r="O120" s="165"/>
      <c r="P120" s="165"/>
      <c r="Q120" s="165"/>
      <c r="R120" s="139"/>
    </row>
    <row r="121" spans="1:18" ht="15" customHeight="1">
      <c r="A121" s="49"/>
      <c r="B121" s="169" t="s">
        <v>118</v>
      </c>
      <c r="C121" s="170"/>
      <c r="D121" s="170"/>
      <c r="E121" s="170"/>
      <c r="F121" s="170"/>
      <c r="G121" s="170"/>
      <c r="H121" s="171" t="str">
        <f>IF(H120-'II.1.(1)청산펀드 현황'!H38=0,"ok","error")</f>
        <v>ok</v>
      </c>
      <c r="I121" s="170"/>
      <c r="J121" s="170"/>
      <c r="K121" s="170"/>
      <c r="L121" s="170"/>
      <c r="M121" s="170"/>
      <c r="N121" s="170"/>
      <c r="O121" s="170"/>
      <c r="P121" s="170"/>
      <c r="Q121" s="170"/>
      <c r="R121" s="139"/>
    </row>
    <row r="122" spans="1:18" ht="1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139"/>
    </row>
  </sheetData>
  <mergeCells count="4">
    <mergeCell ref="J52:M52"/>
    <mergeCell ref="J77:M77"/>
    <mergeCell ref="J102:M102"/>
    <mergeCell ref="J27:M27"/>
  </mergeCells>
  <phoneticPr fontId="9" type="noConversion"/>
  <hyperlinks>
    <hyperlink ref="B1" location="엑셀파일설명!Print_Area" display="엑셀파일설명"/>
  </hyperlinks>
  <pageMargins left="0.23622047244094491" right="0.23622047244094491" top="0.74803149606299213" bottom="0.74803149606299213" header="0.31496062992125984" footer="0.31496062992125984"/>
  <pageSetup paperSize="9" scale="61" fitToHeight="0" orientation="landscape" cellComments="asDisplayed" r:id="rId1"/>
  <headerFooter alignWithMargins="0"/>
  <rowBreaks count="1" manualBreakCount="1">
    <brk id="71" max="2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93"/>
  <sheetViews>
    <sheetView showGridLines="0" view="pageBreakPreview" zoomScaleNormal="100" zoomScaleSheetLayoutView="100" workbookViewId="0">
      <selection activeCell="B1" sqref="B1"/>
    </sheetView>
  </sheetViews>
  <sheetFormatPr defaultColWidth="9.109375" defaultRowHeight="13.2"/>
  <cols>
    <col min="1" max="1" width="2.6640625" style="1" customWidth="1"/>
    <col min="2" max="2" width="25.6640625" style="1" customWidth="1"/>
    <col min="3" max="11" width="13.5546875" style="1" customWidth="1"/>
    <col min="12" max="12" width="15.109375" style="1" customWidth="1"/>
    <col min="13" max="13" width="46.5546875" style="1" customWidth="1"/>
    <col min="14" max="17" width="10.5546875" style="1" customWidth="1"/>
    <col min="18" max="18" width="9.109375" style="1" bestFit="1" customWidth="1"/>
    <col min="19" max="16384" width="9.109375" style="1"/>
  </cols>
  <sheetData>
    <row r="1" spans="1:18" ht="16.5" customHeight="1" thickBot="1">
      <c r="A1" s="49"/>
      <c r="B1" s="14" t="s">
        <v>396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6.2" thickBot="1">
      <c r="A2" s="49"/>
      <c r="B2" s="16" t="s">
        <v>19</v>
      </c>
      <c r="C2" s="58" t="str">
        <f>운용사연락처!$C$2</f>
        <v>운용사AAA</v>
      </c>
      <c r="D2" s="49"/>
      <c r="E2" s="172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4.25" customHeight="1">
      <c r="A3" s="71"/>
      <c r="B3" s="19"/>
      <c r="C3" s="20"/>
      <c r="D3" s="49"/>
      <c r="E3" s="172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7" customFormat="1" ht="14.25" customHeight="1">
      <c r="A4" s="59"/>
      <c r="B4" s="140" t="s">
        <v>304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s="7" customFormat="1" ht="14.25" customHeight="1">
      <c r="A5" s="59"/>
      <c r="B5" s="61" t="s">
        <v>209</v>
      </c>
      <c r="C5" s="59"/>
      <c r="D5" s="59"/>
      <c r="E5" s="59"/>
      <c r="F5" s="59"/>
      <c r="G5" s="59"/>
      <c r="H5" s="62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15.6">
      <c r="A6" s="63"/>
      <c r="B6" s="22" t="s">
        <v>68</v>
      </c>
      <c r="C6" s="64"/>
      <c r="D6" s="64"/>
      <c r="E6" s="64"/>
      <c r="F6" s="64"/>
      <c r="G6" s="64"/>
      <c r="H6" s="64"/>
      <c r="I6" s="64"/>
      <c r="J6" s="64"/>
      <c r="K6" s="64"/>
      <c r="L6" s="65"/>
      <c r="M6" s="66"/>
      <c r="N6" s="49"/>
      <c r="O6" s="49"/>
      <c r="P6" s="49"/>
      <c r="Q6" s="49"/>
      <c r="R6" s="49"/>
    </row>
    <row r="7" spans="1:18" ht="15.6">
      <c r="A7" s="63"/>
      <c r="B7" s="66" t="s">
        <v>296</v>
      </c>
      <c r="C7" s="67"/>
      <c r="D7" s="67"/>
      <c r="E7" s="67"/>
      <c r="F7" s="67"/>
      <c r="G7" s="67"/>
      <c r="H7" s="67"/>
      <c r="I7" s="67"/>
      <c r="J7" s="67"/>
      <c r="K7" s="67"/>
      <c r="L7" s="70"/>
      <c r="M7" s="66"/>
      <c r="N7" s="49"/>
      <c r="O7" s="49"/>
      <c r="P7" s="49"/>
      <c r="Q7" s="49"/>
      <c r="R7" s="49"/>
    </row>
    <row r="8" spans="1:18" ht="15.6">
      <c r="A8" s="71"/>
      <c r="B8" s="66" t="s">
        <v>496</v>
      </c>
      <c r="C8" s="67"/>
      <c r="D8" s="67"/>
      <c r="E8" s="67"/>
      <c r="F8" s="67"/>
      <c r="G8" s="67"/>
      <c r="H8" s="67"/>
      <c r="I8" s="67"/>
      <c r="J8" s="67"/>
      <c r="K8" s="67"/>
      <c r="L8" s="70"/>
      <c r="M8" s="66"/>
      <c r="N8" s="49"/>
      <c r="O8" s="49"/>
      <c r="P8" s="49"/>
      <c r="Q8" s="49"/>
      <c r="R8" s="49"/>
    </row>
    <row r="9" spans="1:18" ht="15.6">
      <c r="A9" s="71"/>
      <c r="B9" s="66" t="s">
        <v>302</v>
      </c>
      <c r="C9" s="67"/>
      <c r="D9" s="67"/>
      <c r="E9" s="67"/>
      <c r="F9" s="67"/>
      <c r="G9" s="67"/>
      <c r="H9" s="67"/>
      <c r="I9" s="67"/>
      <c r="J9" s="67"/>
      <c r="K9" s="67"/>
      <c r="L9" s="70"/>
      <c r="M9" s="66"/>
      <c r="N9" s="49"/>
      <c r="O9" s="49"/>
      <c r="P9" s="49"/>
      <c r="Q9" s="49"/>
      <c r="R9" s="49"/>
    </row>
    <row r="10" spans="1:18" ht="15.6">
      <c r="A10" s="71"/>
      <c r="B10" s="72" t="s">
        <v>303</v>
      </c>
      <c r="C10" s="19"/>
      <c r="D10" s="19"/>
      <c r="E10" s="19"/>
      <c r="F10" s="19"/>
      <c r="G10" s="19"/>
      <c r="H10" s="19"/>
      <c r="I10" s="19"/>
      <c r="J10" s="19"/>
      <c r="K10" s="19"/>
      <c r="L10" s="70"/>
      <c r="M10" s="66"/>
      <c r="N10" s="49"/>
      <c r="O10" s="49"/>
      <c r="P10" s="49"/>
      <c r="Q10" s="49"/>
      <c r="R10" s="49"/>
    </row>
    <row r="11" spans="1:18" ht="15.6">
      <c r="A11" s="71"/>
      <c r="B11" s="75" t="s">
        <v>388</v>
      </c>
      <c r="C11" s="19"/>
      <c r="D11" s="19"/>
      <c r="E11" s="19"/>
      <c r="F11" s="19"/>
      <c r="G11" s="19"/>
      <c r="H11" s="19"/>
      <c r="I11" s="19"/>
      <c r="J11" s="19"/>
      <c r="K11" s="19"/>
      <c r="L11" s="70"/>
      <c r="M11" s="66"/>
      <c r="N11" s="49"/>
      <c r="O11" s="49"/>
      <c r="P11" s="49"/>
      <c r="Q11" s="49"/>
      <c r="R11" s="49"/>
    </row>
    <row r="12" spans="1:18" s="9" customFormat="1" ht="15.6">
      <c r="A12" s="71"/>
      <c r="B12" s="173" t="s">
        <v>358</v>
      </c>
      <c r="C12" s="19"/>
      <c r="D12" s="19"/>
      <c r="E12" s="19"/>
      <c r="F12" s="19"/>
      <c r="G12" s="19"/>
      <c r="H12" s="19"/>
      <c r="I12" s="19"/>
      <c r="J12" s="19"/>
      <c r="K12" s="19"/>
      <c r="L12" s="70"/>
      <c r="M12" s="66"/>
      <c r="N12" s="49"/>
      <c r="O12" s="49"/>
      <c r="P12" s="49"/>
      <c r="Q12" s="49"/>
      <c r="R12" s="49"/>
    </row>
    <row r="13" spans="1:18" ht="15.6">
      <c r="A13" s="80"/>
      <c r="B13" s="75" t="s">
        <v>394</v>
      </c>
      <c r="C13" s="19"/>
      <c r="D13" s="19"/>
      <c r="E13" s="19"/>
      <c r="F13" s="19"/>
      <c r="G13" s="19"/>
      <c r="H13" s="19"/>
      <c r="I13" s="19"/>
      <c r="J13" s="19"/>
      <c r="K13" s="19"/>
      <c r="L13" s="70"/>
      <c r="M13" s="66"/>
      <c r="N13" s="49"/>
      <c r="O13" s="49"/>
      <c r="P13" s="49"/>
      <c r="Q13" s="49"/>
      <c r="R13" s="49"/>
    </row>
    <row r="14" spans="1:18" s="9" customFormat="1" ht="15.6">
      <c r="A14" s="80"/>
      <c r="B14" s="75"/>
      <c r="C14" s="19"/>
      <c r="D14" s="19"/>
      <c r="E14" s="19"/>
      <c r="F14" s="19"/>
      <c r="G14" s="19"/>
      <c r="H14" s="19"/>
      <c r="I14" s="19"/>
      <c r="J14" s="19"/>
      <c r="K14" s="19"/>
      <c r="L14" s="70"/>
      <c r="M14" s="66"/>
      <c r="N14" s="49"/>
      <c r="O14" s="49"/>
      <c r="P14" s="49"/>
      <c r="Q14" s="49"/>
      <c r="R14" s="49"/>
    </row>
    <row r="15" spans="1:18" ht="15.6">
      <c r="A15" s="80"/>
      <c r="B15" s="26" t="s">
        <v>335</v>
      </c>
      <c r="C15" s="67"/>
      <c r="D15" s="67"/>
      <c r="E15" s="67"/>
      <c r="F15" s="67"/>
      <c r="G15" s="67"/>
      <c r="H15" s="67"/>
      <c r="I15" s="67"/>
      <c r="J15" s="67"/>
      <c r="K15" s="67"/>
      <c r="L15" s="70"/>
      <c r="M15" s="66"/>
      <c r="N15" s="49"/>
      <c r="O15" s="49"/>
      <c r="P15" s="49"/>
      <c r="Q15" s="49"/>
      <c r="R15" s="49"/>
    </row>
    <row r="16" spans="1:18" s="9" customFormat="1" ht="15.6">
      <c r="A16" s="80"/>
      <c r="B16" s="26" t="s">
        <v>479</v>
      </c>
      <c r="C16" s="67"/>
      <c r="D16" s="67"/>
      <c r="E16" s="67"/>
      <c r="F16" s="67"/>
      <c r="G16" s="67"/>
      <c r="H16" s="67"/>
      <c r="I16" s="67"/>
      <c r="J16" s="67"/>
      <c r="K16" s="67"/>
      <c r="L16" s="70"/>
      <c r="M16" s="66"/>
      <c r="N16" s="49"/>
      <c r="O16" s="49"/>
      <c r="P16" s="49"/>
      <c r="Q16" s="49"/>
      <c r="R16" s="49"/>
    </row>
    <row r="17" spans="1:18" ht="15.6">
      <c r="A17" s="80"/>
      <c r="B17" s="26" t="s">
        <v>337</v>
      </c>
      <c r="C17" s="67"/>
      <c r="D17" s="67"/>
      <c r="E17" s="67"/>
      <c r="F17" s="67"/>
      <c r="G17" s="67"/>
      <c r="H17" s="67"/>
      <c r="I17" s="67"/>
      <c r="J17" s="67"/>
      <c r="K17" s="67"/>
      <c r="L17" s="70"/>
      <c r="M17" s="66"/>
      <c r="N17" s="49"/>
      <c r="O17" s="49"/>
      <c r="P17" s="49"/>
      <c r="Q17" s="49"/>
      <c r="R17" s="49"/>
    </row>
    <row r="18" spans="1:18" ht="15.6">
      <c r="A18" s="71"/>
      <c r="B18" s="83" t="s">
        <v>336</v>
      </c>
      <c r="C18" s="84"/>
      <c r="D18" s="84"/>
      <c r="E18" s="84"/>
      <c r="F18" s="84"/>
      <c r="G18" s="84"/>
      <c r="H18" s="84"/>
      <c r="I18" s="84"/>
      <c r="J18" s="84"/>
      <c r="K18" s="84"/>
      <c r="L18" s="85"/>
      <c r="M18" s="66"/>
      <c r="N18" s="49"/>
      <c r="O18" s="49"/>
      <c r="P18" s="49"/>
      <c r="Q18" s="49"/>
      <c r="R18" s="49"/>
    </row>
    <row r="19" spans="1:18" ht="15.6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15.6">
      <c r="A20" s="49"/>
      <c r="B20" s="141" t="s">
        <v>17</v>
      </c>
      <c r="C20" s="141" t="s">
        <v>70</v>
      </c>
      <c r="D20" s="141" t="s">
        <v>115</v>
      </c>
      <c r="E20" s="141" t="s">
        <v>91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15.6">
      <c r="A21" s="49"/>
      <c r="B21" s="142" t="str">
        <f>'II.1.(2)운용중펀드 현황'!B27</f>
        <v>Fund 5호</v>
      </c>
      <c r="C21" s="143" t="str">
        <f>'II.1.(2)운용중펀드 현황'!C27</f>
        <v>경영참여형사모집합투자기구</v>
      </c>
      <c r="D21" s="144">
        <f>'II.1.(2)운용중펀드 현황'!D27</f>
        <v>40909</v>
      </c>
      <c r="E21" s="144">
        <f>'II.1.(2)운용중펀드 현황'!E27</f>
        <v>44196</v>
      </c>
      <c r="F21" s="145" t="s">
        <v>131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15.6">
      <c r="A22" s="49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147" t="s">
        <v>489</v>
      </c>
      <c r="R22" s="67"/>
    </row>
    <row r="23" spans="1:18" ht="17.25" customHeight="1">
      <c r="A23" s="49"/>
      <c r="B23" s="148"/>
      <c r="C23" s="148"/>
      <c r="D23" s="148"/>
      <c r="E23" s="148"/>
      <c r="F23" s="148"/>
      <c r="G23" s="148"/>
      <c r="H23" s="148"/>
      <c r="I23" s="148"/>
      <c r="J23" s="345" t="s">
        <v>106</v>
      </c>
      <c r="K23" s="345"/>
      <c r="L23" s="345"/>
      <c r="M23" s="345"/>
      <c r="N23" s="148"/>
      <c r="O23" s="148"/>
      <c r="P23" s="148"/>
      <c r="Q23" s="148"/>
      <c r="R23" s="67"/>
    </row>
    <row r="24" spans="1:18" ht="31.2">
      <c r="A24" s="49"/>
      <c r="B24" s="149" t="s">
        <v>17</v>
      </c>
      <c r="C24" s="149" t="s">
        <v>99</v>
      </c>
      <c r="D24" s="150" t="s">
        <v>104</v>
      </c>
      <c r="E24" s="149" t="s">
        <v>89</v>
      </c>
      <c r="F24" s="149" t="s">
        <v>7</v>
      </c>
      <c r="G24" s="149" t="s">
        <v>95</v>
      </c>
      <c r="H24" s="149" t="s">
        <v>85</v>
      </c>
      <c r="I24" s="149" t="s">
        <v>105</v>
      </c>
      <c r="J24" s="149" t="s">
        <v>98</v>
      </c>
      <c r="K24" s="149" t="s">
        <v>93</v>
      </c>
      <c r="L24" s="35" t="s">
        <v>92</v>
      </c>
      <c r="M24" s="149" t="s">
        <v>94</v>
      </c>
      <c r="N24" s="151" t="s">
        <v>220</v>
      </c>
      <c r="O24" s="149" t="s">
        <v>100</v>
      </c>
      <c r="P24" s="149" t="s">
        <v>138</v>
      </c>
      <c r="Q24" s="149" t="s">
        <v>500</v>
      </c>
      <c r="R24" s="139" t="s">
        <v>227</v>
      </c>
    </row>
    <row r="25" spans="1:18" s="6" customFormat="1" ht="15.6">
      <c r="A25" s="125"/>
      <c r="B25" s="156" t="s">
        <v>108</v>
      </c>
      <c r="C25" s="152" t="s">
        <v>80</v>
      </c>
      <c r="D25" s="174">
        <f>(I25+K25)/H25</f>
        <v>0.3</v>
      </c>
      <c r="E25" s="152"/>
      <c r="F25" s="93">
        <v>40909</v>
      </c>
      <c r="G25" s="93" t="s">
        <v>233</v>
      </c>
      <c r="H25" s="154">
        <v>4000</v>
      </c>
      <c r="I25" s="155">
        <v>0</v>
      </c>
      <c r="J25" s="155">
        <v>1000</v>
      </c>
      <c r="K25" s="155">
        <v>1200</v>
      </c>
      <c r="L25" s="156" t="s">
        <v>222</v>
      </c>
      <c r="M25" s="157" t="s">
        <v>361</v>
      </c>
      <c r="N25" s="156"/>
      <c r="O25" s="152" t="s">
        <v>101</v>
      </c>
      <c r="P25" s="152" t="s">
        <v>136</v>
      </c>
      <c r="Q25" s="152" t="s">
        <v>501</v>
      </c>
      <c r="R25" s="158">
        <f>YEAR(F25)</f>
        <v>2012</v>
      </c>
    </row>
    <row r="26" spans="1:18" s="6" customFormat="1" ht="15.6">
      <c r="A26" s="125"/>
      <c r="B26" s="156" t="s">
        <v>108</v>
      </c>
      <c r="C26" s="152" t="s">
        <v>77</v>
      </c>
      <c r="D26" s="174">
        <f>(I26+K26)/H26</f>
        <v>1.075</v>
      </c>
      <c r="E26" s="152"/>
      <c r="F26" s="93">
        <v>41640</v>
      </c>
      <c r="G26" s="93">
        <v>42735</v>
      </c>
      <c r="H26" s="154">
        <v>4000</v>
      </c>
      <c r="I26" s="155">
        <v>3000</v>
      </c>
      <c r="J26" s="155">
        <v>500</v>
      </c>
      <c r="K26" s="155">
        <v>1300</v>
      </c>
      <c r="L26" s="156" t="s">
        <v>222</v>
      </c>
      <c r="M26" s="157" t="s">
        <v>359</v>
      </c>
      <c r="N26" s="156"/>
      <c r="O26" s="152" t="s">
        <v>101</v>
      </c>
      <c r="P26" s="152" t="s">
        <v>137</v>
      </c>
      <c r="Q26" s="152" t="s">
        <v>502</v>
      </c>
      <c r="R26" s="158">
        <f t="shared" ref="R26:R29" si="0">YEAR(F26)</f>
        <v>2014</v>
      </c>
    </row>
    <row r="27" spans="1:18" s="6" customFormat="1" ht="15.6">
      <c r="A27" s="125"/>
      <c r="B27" s="156" t="s">
        <v>108</v>
      </c>
      <c r="C27" s="152" t="s">
        <v>78</v>
      </c>
      <c r="D27" s="174">
        <f>(I27+K27)/H27</f>
        <v>0.85</v>
      </c>
      <c r="E27" s="152"/>
      <c r="F27" s="93">
        <v>41640</v>
      </c>
      <c r="G27" s="93">
        <v>42369</v>
      </c>
      <c r="H27" s="154">
        <v>4000</v>
      </c>
      <c r="I27" s="155">
        <v>2000</v>
      </c>
      <c r="J27" s="155">
        <v>1000</v>
      </c>
      <c r="K27" s="155">
        <v>1400</v>
      </c>
      <c r="L27" s="156" t="s">
        <v>223</v>
      </c>
      <c r="M27" s="157" t="s">
        <v>360</v>
      </c>
      <c r="N27" s="156"/>
      <c r="O27" s="152" t="s">
        <v>102</v>
      </c>
      <c r="P27" s="152" t="s">
        <v>221</v>
      </c>
      <c r="Q27" s="152" t="s">
        <v>503</v>
      </c>
      <c r="R27" s="158">
        <f t="shared" si="0"/>
        <v>2014</v>
      </c>
    </row>
    <row r="28" spans="1:18" s="6" customFormat="1" ht="15.6">
      <c r="A28" s="125"/>
      <c r="B28" s="156" t="s">
        <v>108</v>
      </c>
      <c r="C28" s="152" t="s">
        <v>79</v>
      </c>
      <c r="D28" s="174">
        <f>(I28+K28)/H28</f>
        <v>1.7</v>
      </c>
      <c r="E28" s="152"/>
      <c r="F28" s="93">
        <v>42370</v>
      </c>
      <c r="G28" s="93">
        <v>42735</v>
      </c>
      <c r="H28" s="154">
        <v>3000</v>
      </c>
      <c r="I28" s="155">
        <v>5000</v>
      </c>
      <c r="J28" s="155">
        <v>100</v>
      </c>
      <c r="K28" s="155">
        <v>100</v>
      </c>
      <c r="L28" s="156" t="s">
        <v>223</v>
      </c>
      <c r="M28" s="157" t="s">
        <v>232</v>
      </c>
      <c r="N28" s="156"/>
      <c r="O28" s="152" t="s">
        <v>103</v>
      </c>
      <c r="P28" s="152" t="s">
        <v>221</v>
      </c>
      <c r="Q28" s="156"/>
      <c r="R28" s="158">
        <f t="shared" si="0"/>
        <v>2016</v>
      </c>
    </row>
    <row r="29" spans="1:18" s="6" customFormat="1" ht="15.6">
      <c r="A29" s="125"/>
      <c r="B29" s="156" t="s">
        <v>108</v>
      </c>
      <c r="C29" s="152" t="s">
        <v>96</v>
      </c>
      <c r="D29" s="174">
        <f>(I29+K29)/H29</f>
        <v>1.1666666666666667</v>
      </c>
      <c r="E29" s="152"/>
      <c r="F29" s="93">
        <v>42370</v>
      </c>
      <c r="G29" s="93">
        <v>43100</v>
      </c>
      <c r="H29" s="154">
        <v>3000</v>
      </c>
      <c r="I29" s="155">
        <v>3500</v>
      </c>
      <c r="J29" s="155">
        <v>0</v>
      </c>
      <c r="K29" s="155">
        <v>0</v>
      </c>
      <c r="L29" s="156" t="s">
        <v>97</v>
      </c>
      <c r="M29" s="157" t="s">
        <v>97</v>
      </c>
      <c r="N29" s="156"/>
      <c r="O29" s="152" t="s">
        <v>102</v>
      </c>
      <c r="P29" s="152" t="s">
        <v>221</v>
      </c>
      <c r="Q29" s="156"/>
      <c r="R29" s="158">
        <f t="shared" si="0"/>
        <v>2016</v>
      </c>
    </row>
    <row r="30" spans="1:18" s="6" customFormat="1" ht="15.6">
      <c r="A30" s="125"/>
      <c r="B30" s="156" t="s">
        <v>108</v>
      </c>
      <c r="C30" s="152"/>
      <c r="D30" s="174"/>
      <c r="E30" s="152"/>
      <c r="F30" s="93"/>
      <c r="G30" s="93"/>
      <c r="H30" s="154"/>
      <c r="I30" s="155"/>
      <c r="J30" s="155"/>
      <c r="K30" s="155"/>
      <c r="L30" s="156"/>
      <c r="M30" s="157"/>
      <c r="N30" s="156"/>
      <c r="O30" s="156"/>
      <c r="P30" s="156"/>
      <c r="Q30" s="156"/>
      <c r="R30" s="125"/>
    </row>
    <row r="31" spans="1:18" s="6" customFormat="1" ht="15.6">
      <c r="A31" s="125"/>
      <c r="B31" s="156" t="s">
        <v>108</v>
      </c>
      <c r="C31" s="152"/>
      <c r="D31" s="174"/>
      <c r="E31" s="152"/>
      <c r="F31" s="93"/>
      <c r="G31" s="93"/>
      <c r="H31" s="154"/>
      <c r="I31" s="155"/>
      <c r="J31" s="155"/>
      <c r="K31" s="155"/>
      <c r="L31" s="156"/>
      <c r="M31" s="157"/>
      <c r="N31" s="156"/>
      <c r="O31" s="156"/>
      <c r="P31" s="156"/>
      <c r="Q31" s="156"/>
      <c r="R31" s="125"/>
    </row>
    <row r="32" spans="1:18" s="6" customFormat="1" ht="15.6">
      <c r="A32" s="125"/>
      <c r="B32" s="156" t="s">
        <v>108</v>
      </c>
      <c r="C32" s="152"/>
      <c r="D32" s="174"/>
      <c r="E32" s="152"/>
      <c r="F32" s="93"/>
      <c r="G32" s="93"/>
      <c r="H32" s="154"/>
      <c r="I32" s="155"/>
      <c r="J32" s="155"/>
      <c r="K32" s="155"/>
      <c r="L32" s="156"/>
      <c r="M32" s="157"/>
      <c r="N32" s="156"/>
      <c r="O32" s="156"/>
      <c r="P32" s="156"/>
      <c r="Q32" s="156"/>
      <c r="R32" s="125"/>
    </row>
    <row r="33" spans="1:18" s="5" customFormat="1" ht="15.6">
      <c r="A33" s="87"/>
      <c r="B33" s="156" t="s">
        <v>108</v>
      </c>
      <c r="C33" s="152"/>
      <c r="D33" s="174"/>
      <c r="E33" s="152"/>
      <c r="F33" s="93"/>
      <c r="G33" s="93"/>
      <c r="H33" s="154"/>
      <c r="I33" s="155"/>
      <c r="J33" s="155"/>
      <c r="K33" s="155"/>
      <c r="L33" s="175"/>
      <c r="M33" s="176"/>
      <c r="N33" s="177"/>
      <c r="O33" s="177"/>
      <c r="P33" s="177"/>
      <c r="Q33" s="177"/>
      <c r="R33" s="87"/>
    </row>
    <row r="34" spans="1:18" s="5" customFormat="1" ht="15.6">
      <c r="A34" s="87"/>
      <c r="B34" s="156" t="s">
        <v>108</v>
      </c>
      <c r="C34" s="152"/>
      <c r="D34" s="174"/>
      <c r="E34" s="152"/>
      <c r="F34" s="93"/>
      <c r="G34" s="93"/>
      <c r="H34" s="154"/>
      <c r="I34" s="155"/>
      <c r="J34" s="155"/>
      <c r="K34" s="155"/>
      <c r="L34" s="175"/>
      <c r="M34" s="176"/>
      <c r="N34" s="177"/>
      <c r="O34" s="177"/>
      <c r="P34" s="177"/>
      <c r="Q34" s="177"/>
      <c r="R34" s="87"/>
    </row>
    <row r="35" spans="1:18" s="5" customFormat="1" ht="15.6">
      <c r="A35" s="87"/>
      <c r="B35" s="156" t="s">
        <v>108</v>
      </c>
      <c r="C35" s="152"/>
      <c r="D35" s="174"/>
      <c r="E35" s="152"/>
      <c r="F35" s="93"/>
      <c r="G35" s="93"/>
      <c r="H35" s="154"/>
      <c r="I35" s="155"/>
      <c r="J35" s="155"/>
      <c r="K35" s="155"/>
      <c r="L35" s="175"/>
      <c r="M35" s="176"/>
      <c r="N35" s="177"/>
      <c r="O35" s="177"/>
      <c r="P35" s="177"/>
      <c r="Q35" s="177"/>
      <c r="R35" s="87"/>
    </row>
    <row r="36" spans="1:18" s="5" customFormat="1" ht="15.6">
      <c r="A36" s="87"/>
      <c r="B36" s="156" t="s">
        <v>108</v>
      </c>
      <c r="C36" s="152"/>
      <c r="D36" s="174"/>
      <c r="E36" s="152"/>
      <c r="F36" s="93"/>
      <c r="G36" s="93"/>
      <c r="H36" s="154"/>
      <c r="I36" s="155"/>
      <c r="J36" s="155"/>
      <c r="K36" s="155"/>
      <c r="L36" s="175"/>
      <c r="M36" s="176"/>
      <c r="N36" s="177"/>
      <c r="O36" s="177"/>
      <c r="P36" s="177"/>
      <c r="Q36" s="177"/>
      <c r="R36" s="87"/>
    </row>
    <row r="37" spans="1:18" s="5" customFormat="1" ht="15.6">
      <c r="A37" s="87"/>
      <c r="B37" s="156" t="s">
        <v>108</v>
      </c>
      <c r="C37" s="152"/>
      <c r="D37" s="174"/>
      <c r="E37" s="152"/>
      <c r="F37" s="93"/>
      <c r="G37" s="93"/>
      <c r="H37" s="154"/>
      <c r="I37" s="155"/>
      <c r="J37" s="155"/>
      <c r="K37" s="155"/>
      <c r="L37" s="175"/>
      <c r="M37" s="176"/>
      <c r="N37" s="177"/>
      <c r="O37" s="177"/>
      <c r="P37" s="177"/>
      <c r="Q37" s="177"/>
      <c r="R37" s="87"/>
    </row>
    <row r="38" spans="1:18" s="5" customFormat="1" ht="15.6">
      <c r="A38" s="87"/>
      <c r="B38" s="156" t="s">
        <v>108</v>
      </c>
      <c r="C38" s="152"/>
      <c r="D38" s="174"/>
      <c r="E38" s="152"/>
      <c r="F38" s="93"/>
      <c r="G38" s="93"/>
      <c r="H38" s="154"/>
      <c r="I38" s="155"/>
      <c r="J38" s="155"/>
      <c r="K38" s="155"/>
      <c r="L38" s="175"/>
      <c r="M38" s="176"/>
      <c r="N38" s="177"/>
      <c r="O38" s="177"/>
      <c r="P38" s="177"/>
      <c r="Q38" s="177"/>
      <c r="R38" s="87"/>
    </row>
    <row r="39" spans="1:18" s="5" customFormat="1" ht="15.6">
      <c r="A39" s="87"/>
      <c r="B39" s="156" t="s">
        <v>108</v>
      </c>
      <c r="C39" s="152"/>
      <c r="D39" s="174"/>
      <c r="E39" s="152"/>
      <c r="F39" s="93"/>
      <c r="G39" s="93"/>
      <c r="H39" s="154"/>
      <c r="I39" s="155"/>
      <c r="J39" s="155"/>
      <c r="K39" s="155"/>
      <c r="L39" s="175"/>
      <c r="M39" s="176"/>
      <c r="N39" s="177"/>
      <c r="O39" s="177"/>
      <c r="P39" s="177"/>
      <c r="Q39" s="177"/>
      <c r="R39" s="87"/>
    </row>
    <row r="40" spans="1:18" s="5" customFormat="1" ht="15.6">
      <c r="A40" s="87"/>
      <c r="B40" s="156" t="s">
        <v>108</v>
      </c>
      <c r="C40" s="152"/>
      <c r="D40" s="174"/>
      <c r="E40" s="152"/>
      <c r="F40" s="93"/>
      <c r="G40" s="93"/>
      <c r="H40" s="154"/>
      <c r="I40" s="155"/>
      <c r="J40" s="155"/>
      <c r="K40" s="155"/>
      <c r="L40" s="175"/>
      <c r="M40" s="157"/>
      <c r="N40" s="175"/>
      <c r="O40" s="175"/>
      <c r="P40" s="175"/>
      <c r="Q40" s="175"/>
      <c r="R40" s="87"/>
    </row>
    <row r="41" spans="1:18" s="5" customFormat="1" ht="15.6">
      <c r="A41" s="87"/>
      <c r="B41" s="165"/>
      <c r="C41" s="165"/>
      <c r="D41" s="166">
        <f>(I41+K41)/H41</f>
        <v>0.97222222222222221</v>
      </c>
      <c r="E41" s="165"/>
      <c r="F41" s="165"/>
      <c r="G41" s="165"/>
      <c r="H41" s="178">
        <f>SUM(H25:H40)</f>
        <v>18000</v>
      </c>
      <c r="I41" s="178">
        <f>SUM(I25:I40)</f>
        <v>13500</v>
      </c>
      <c r="J41" s="178">
        <f>SUM(J25:J40)</f>
        <v>2600</v>
      </c>
      <c r="K41" s="178">
        <f>SUM(K25:K40)</f>
        <v>4000</v>
      </c>
      <c r="L41" s="165"/>
      <c r="M41" s="165"/>
      <c r="N41" s="165"/>
      <c r="O41" s="165"/>
      <c r="P41" s="165"/>
      <c r="Q41" s="165"/>
      <c r="R41" s="87"/>
    </row>
    <row r="42" spans="1:18" ht="15.6">
      <c r="A42" s="49"/>
      <c r="B42" s="169" t="s">
        <v>118</v>
      </c>
      <c r="C42" s="170"/>
      <c r="D42" s="171" t="str">
        <f>IF(D41-'II.1.(2)운용중펀드 현황'!J27=0,"ok","error")</f>
        <v>ok</v>
      </c>
      <c r="E42" s="170"/>
      <c r="F42" s="170"/>
      <c r="G42" s="170"/>
      <c r="H42" s="171" t="str">
        <f>IF(H41-'II.1.(2)운용중펀드 현황'!I27=0,"ok","error")</f>
        <v>ok</v>
      </c>
      <c r="I42" s="170"/>
      <c r="J42" s="171"/>
      <c r="K42" s="170"/>
      <c r="L42" s="170"/>
      <c r="M42" s="170"/>
      <c r="N42" s="170"/>
      <c r="O42" s="170"/>
      <c r="P42" s="170"/>
      <c r="Q42" s="170"/>
      <c r="R42" s="49"/>
    </row>
    <row r="43" spans="1:18" s="5" customFormat="1" ht="15.6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s="5" customFormat="1" ht="15.6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5.6">
      <c r="A45" s="49"/>
      <c r="B45" s="141" t="s">
        <v>17</v>
      </c>
      <c r="C45" s="141" t="s">
        <v>70</v>
      </c>
      <c r="D45" s="141" t="s">
        <v>115</v>
      </c>
      <c r="E45" s="141" t="s">
        <v>91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5.6">
      <c r="A46" s="49"/>
      <c r="B46" s="142" t="str">
        <f>'II.1.(2)운용중펀드 현황'!B28</f>
        <v>Fund 6호</v>
      </c>
      <c r="C46" s="143" t="str">
        <f>'II.1.(2)운용중펀드 현황'!C28</f>
        <v>경영참여형사모집합투자기구</v>
      </c>
      <c r="D46" s="144">
        <f>'II.1.(2)운용중펀드 현황'!D28</f>
        <v>41640</v>
      </c>
      <c r="E46" s="144">
        <f>'II.1.(2)운용중펀드 현황'!E28</f>
        <v>44926</v>
      </c>
      <c r="F46" s="145" t="s">
        <v>131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ht="15.6">
      <c r="A47" s="49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147" t="s">
        <v>107</v>
      </c>
      <c r="R47" s="67"/>
    </row>
    <row r="48" spans="1:18" ht="17.25" customHeight="1">
      <c r="A48" s="49"/>
      <c r="B48" s="148"/>
      <c r="C48" s="148"/>
      <c r="D48" s="148"/>
      <c r="E48" s="148"/>
      <c r="F48" s="148"/>
      <c r="G48" s="148"/>
      <c r="H48" s="148"/>
      <c r="I48" s="148"/>
      <c r="J48" s="345" t="s">
        <v>106</v>
      </c>
      <c r="K48" s="345"/>
      <c r="L48" s="345"/>
      <c r="M48" s="345"/>
      <c r="N48" s="148"/>
      <c r="O48" s="148"/>
      <c r="P48" s="148"/>
      <c r="Q48" s="148"/>
      <c r="R48" s="67"/>
    </row>
    <row r="49" spans="1:18" ht="31.2">
      <c r="A49" s="49"/>
      <c r="B49" s="149" t="s">
        <v>17</v>
      </c>
      <c r="C49" s="149" t="s">
        <v>99</v>
      </c>
      <c r="D49" s="150" t="s">
        <v>104</v>
      </c>
      <c r="E49" s="149" t="s">
        <v>89</v>
      </c>
      <c r="F49" s="149" t="s">
        <v>7</v>
      </c>
      <c r="G49" s="149" t="s">
        <v>95</v>
      </c>
      <c r="H49" s="149" t="s">
        <v>85</v>
      </c>
      <c r="I49" s="149" t="s">
        <v>105</v>
      </c>
      <c r="J49" s="149" t="s">
        <v>98</v>
      </c>
      <c r="K49" s="149" t="s">
        <v>93</v>
      </c>
      <c r="L49" s="35" t="s">
        <v>92</v>
      </c>
      <c r="M49" s="149" t="s">
        <v>94</v>
      </c>
      <c r="N49" s="151" t="s">
        <v>220</v>
      </c>
      <c r="O49" s="149" t="s">
        <v>100</v>
      </c>
      <c r="P49" s="149" t="s">
        <v>138</v>
      </c>
      <c r="Q49" s="149" t="s">
        <v>500</v>
      </c>
      <c r="R49" s="139" t="s">
        <v>227</v>
      </c>
    </row>
    <row r="50" spans="1:18" s="6" customFormat="1" ht="15.6">
      <c r="A50" s="125"/>
      <c r="B50" s="156" t="s">
        <v>109</v>
      </c>
      <c r="C50" s="152" t="s">
        <v>80</v>
      </c>
      <c r="D50" s="174">
        <f>(I50+K50)/H50</f>
        <v>0.3</v>
      </c>
      <c r="E50" s="152"/>
      <c r="F50" s="93">
        <v>41640</v>
      </c>
      <c r="G50" s="93">
        <v>42735</v>
      </c>
      <c r="H50" s="154">
        <v>4000</v>
      </c>
      <c r="I50" s="155">
        <v>0</v>
      </c>
      <c r="J50" s="155">
        <v>1000</v>
      </c>
      <c r="K50" s="155">
        <v>1200</v>
      </c>
      <c r="L50" s="156" t="s">
        <v>222</v>
      </c>
      <c r="M50" s="157" t="s">
        <v>361</v>
      </c>
      <c r="N50" s="156"/>
      <c r="O50" s="152" t="s">
        <v>101</v>
      </c>
      <c r="P50" s="152" t="s">
        <v>136</v>
      </c>
      <c r="Q50" s="152" t="s">
        <v>501</v>
      </c>
      <c r="R50" s="158">
        <f>YEAR(F50)</f>
        <v>2014</v>
      </c>
    </row>
    <row r="51" spans="1:18" s="6" customFormat="1" ht="15.6">
      <c r="A51" s="125"/>
      <c r="B51" s="156" t="s">
        <v>109</v>
      </c>
      <c r="C51" s="152" t="s">
        <v>77</v>
      </c>
      <c r="D51" s="174">
        <f>(I51+K51)/H51</f>
        <v>1.075</v>
      </c>
      <c r="E51" s="152"/>
      <c r="F51" s="93">
        <v>41640</v>
      </c>
      <c r="G51" s="93">
        <v>42369</v>
      </c>
      <c r="H51" s="154">
        <v>4000</v>
      </c>
      <c r="I51" s="155">
        <v>3000</v>
      </c>
      <c r="J51" s="155">
        <v>500</v>
      </c>
      <c r="K51" s="155">
        <v>1300</v>
      </c>
      <c r="L51" s="156" t="s">
        <v>222</v>
      </c>
      <c r="M51" s="157" t="s">
        <v>359</v>
      </c>
      <c r="N51" s="156"/>
      <c r="O51" s="152" t="s">
        <v>101</v>
      </c>
      <c r="P51" s="152" t="s">
        <v>137</v>
      </c>
      <c r="Q51" s="152" t="s">
        <v>502</v>
      </c>
      <c r="R51" s="158">
        <f t="shared" ref="R51:R54" si="1">YEAR(F51)</f>
        <v>2014</v>
      </c>
    </row>
    <row r="52" spans="1:18" s="6" customFormat="1" ht="15.6">
      <c r="A52" s="125"/>
      <c r="B52" s="156" t="s">
        <v>109</v>
      </c>
      <c r="C52" s="152" t="s">
        <v>78</v>
      </c>
      <c r="D52" s="174">
        <f>(I52+K52)/H52</f>
        <v>0.85</v>
      </c>
      <c r="E52" s="152"/>
      <c r="F52" s="93">
        <v>42370</v>
      </c>
      <c r="G52" s="93">
        <v>42735</v>
      </c>
      <c r="H52" s="154">
        <v>4000</v>
      </c>
      <c r="I52" s="155">
        <v>2000</v>
      </c>
      <c r="J52" s="155">
        <v>1000</v>
      </c>
      <c r="K52" s="155">
        <v>1400</v>
      </c>
      <c r="L52" s="156" t="s">
        <v>223</v>
      </c>
      <c r="M52" s="157" t="s">
        <v>360</v>
      </c>
      <c r="N52" s="156"/>
      <c r="O52" s="152" t="s">
        <v>102</v>
      </c>
      <c r="P52" s="152" t="s">
        <v>221</v>
      </c>
      <c r="Q52" s="152" t="s">
        <v>503</v>
      </c>
      <c r="R52" s="158">
        <f t="shared" si="1"/>
        <v>2016</v>
      </c>
    </row>
    <row r="53" spans="1:18" s="6" customFormat="1" ht="15.6">
      <c r="A53" s="125"/>
      <c r="B53" s="156" t="s">
        <v>109</v>
      </c>
      <c r="C53" s="152" t="s">
        <v>79</v>
      </c>
      <c r="D53" s="174">
        <f>(I53+K53)/H53</f>
        <v>1.7</v>
      </c>
      <c r="E53" s="152"/>
      <c r="F53" s="93">
        <v>42370</v>
      </c>
      <c r="G53" s="93">
        <v>43100</v>
      </c>
      <c r="H53" s="154">
        <v>3000</v>
      </c>
      <c r="I53" s="155">
        <v>5000</v>
      </c>
      <c r="J53" s="155">
        <v>100</v>
      </c>
      <c r="K53" s="155">
        <v>100</v>
      </c>
      <c r="L53" s="156" t="s">
        <v>223</v>
      </c>
      <c r="M53" s="157" t="s">
        <v>232</v>
      </c>
      <c r="N53" s="156"/>
      <c r="O53" s="152" t="s">
        <v>103</v>
      </c>
      <c r="P53" s="152" t="s">
        <v>221</v>
      </c>
      <c r="Q53" s="156"/>
      <c r="R53" s="158">
        <f t="shared" si="1"/>
        <v>2016</v>
      </c>
    </row>
    <row r="54" spans="1:18" s="6" customFormat="1" ht="15.6">
      <c r="A54" s="125"/>
      <c r="B54" s="156" t="s">
        <v>109</v>
      </c>
      <c r="C54" s="152" t="s">
        <v>96</v>
      </c>
      <c r="D54" s="174">
        <f>(I54+K54)/H54</f>
        <v>1.1666666666666667</v>
      </c>
      <c r="E54" s="152"/>
      <c r="F54" s="93">
        <v>42370</v>
      </c>
      <c r="G54" s="93">
        <v>43100</v>
      </c>
      <c r="H54" s="154">
        <v>3000</v>
      </c>
      <c r="I54" s="155">
        <v>3500</v>
      </c>
      <c r="J54" s="155">
        <v>0</v>
      </c>
      <c r="K54" s="155">
        <v>0</v>
      </c>
      <c r="L54" s="156" t="s">
        <v>97</v>
      </c>
      <c r="M54" s="157" t="s">
        <v>97</v>
      </c>
      <c r="N54" s="156"/>
      <c r="O54" s="152" t="s">
        <v>102</v>
      </c>
      <c r="P54" s="152" t="s">
        <v>221</v>
      </c>
      <c r="Q54" s="156"/>
      <c r="R54" s="158">
        <f t="shared" si="1"/>
        <v>2016</v>
      </c>
    </row>
    <row r="55" spans="1:18" s="6" customFormat="1" ht="15.6">
      <c r="A55" s="125"/>
      <c r="B55" s="156" t="s">
        <v>109</v>
      </c>
      <c r="C55" s="152"/>
      <c r="D55" s="174"/>
      <c r="E55" s="152"/>
      <c r="F55" s="93"/>
      <c r="G55" s="93"/>
      <c r="H55" s="154"/>
      <c r="I55" s="155"/>
      <c r="J55" s="155"/>
      <c r="K55" s="155"/>
      <c r="L55" s="156"/>
      <c r="M55" s="157"/>
      <c r="N55" s="156"/>
      <c r="O55" s="156"/>
      <c r="P55" s="156"/>
      <c r="Q55" s="156"/>
      <c r="R55" s="125"/>
    </row>
    <row r="56" spans="1:18" s="6" customFormat="1" ht="15.6">
      <c r="A56" s="125"/>
      <c r="B56" s="156" t="s">
        <v>109</v>
      </c>
      <c r="C56" s="152"/>
      <c r="D56" s="174"/>
      <c r="E56" s="152"/>
      <c r="F56" s="93"/>
      <c r="G56" s="93"/>
      <c r="H56" s="154"/>
      <c r="I56" s="155"/>
      <c r="J56" s="155"/>
      <c r="K56" s="155"/>
      <c r="L56" s="156"/>
      <c r="M56" s="157"/>
      <c r="N56" s="156"/>
      <c r="O56" s="156"/>
      <c r="P56" s="156"/>
      <c r="Q56" s="156"/>
      <c r="R56" s="125"/>
    </row>
    <row r="57" spans="1:18" s="6" customFormat="1" ht="15.6">
      <c r="A57" s="125"/>
      <c r="B57" s="156" t="s">
        <v>109</v>
      </c>
      <c r="C57" s="152"/>
      <c r="D57" s="174"/>
      <c r="E57" s="152"/>
      <c r="F57" s="93"/>
      <c r="G57" s="93"/>
      <c r="H57" s="154"/>
      <c r="I57" s="155"/>
      <c r="J57" s="155"/>
      <c r="K57" s="155"/>
      <c r="L57" s="156"/>
      <c r="M57" s="157"/>
      <c r="N57" s="156"/>
      <c r="O57" s="156"/>
      <c r="P57" s="156"/>
      <c r="Q57" s="156"/>
      <c r="R57" s="125"/>
    </row>
    <row r="58" spans="1:18" s="5" customFormat="1" ht="15.6">
      <c r="A58" s="87"/>
      <c r="B58" s="156" t="s">
        <v>109</v>
      </c>
      <c r="C58" s="152"/>
      <c r="D58" s="174"/>
      <c r="E58" s="152"/>
      <c r="F58" s="93"/>
      <c r="G58" s="93"/>
      <c r="H58" s="154"/>
      <c r="I58" s="155"/>
      <c r="J58" s="155"/>
      <c r="K58" s="155"/>
      <c r="L58" s="175"/>
      <c r="M58" s="176"/>
      <c r="N58" s="177"/>
      <c r="O58" s="177"/>
      <c r="P58" s="177"/>
      <c r="Q58" s="177"/>
      <c r="R58" s="87"/>
    </row>
    <row r="59" spans="1:18" s="5" customFormat="1" ht="15.6">
      <c r="A59" s="87"/>
      <c r="B59" s="156" t="s">
        <v>109</v>
      </c>
      <c r="C59" s="152"/>
      <c r="D59" s="174"/>
      <c r="E59" s="152"/>
      <c r="F59" s="93"/>
      <c r="G59" s="93"/>
      <c r="H59" s="154"/>
      <c r="I59" s="155"/>
      <c r="J59" s="155"/>
      <c r="K59" s="155"/>
      <c r="L59" s="175"/>
      <c r="M59" s="176"/>
      <c r="N59" s="177"/>
      <c r="O59" s="177"/>
      <c r="P59" s="177"/>
      <c r="Q59" s="177"/>
      <c r="R59" s="87"/>
    </row>
    <row r="60" spans="1:18" s="5" customFormat="1" ht="15.6">
      <c r="A60" s="87"/>
      <c r="B60" s="156" t="s">
        <v>109</v>
      </c>
      <c r="C60" s="152"/>
      <c r="D60" s="174"/>
      <c r="E60" s="152"/>
      <c r="F60" s="93"/>
      <c r="G60" s="93"/>
      <c r="H60" s="154"/>
      <c r="I60" s="155"/>
      <c r="J60" s="155"/>
      <c r="K60" s="155"/>
      <c r="L60" s="175"/>
      <c r="M60" s="176"/>
      <c r="N60" s="177"/>
      <c r="O60" s="177"/>
      <c r="P60" s="177"/>
      <c r="Q60" s="177"/>
      <c r="R60" s="87"/>
    </row>
    <row r="61" spans="1:18" s="5" customFormat="1" ht="15.6">
      <c r="A61" s="87"/>
      <c r="B61" s="156" t="s">
        <v>109</v>
      </c>
      <c r="C61" s="152"/>
      <c r="D61" s="174"/>
      <c r="E61" s="152"/>
      <c r="F61" s="93"/>
      <c r="G61" s="93"/>
      <c r="H61" s="154"/>
      <c r="I61" s="155"/>
      <c r="J61" s="155"/>
      <c r="K61" s="155"/>
      <c r="L61" s="175"/>
      <c r="M61" s="176"/>
      <c r="N61" s="177"/>
      <c r="O61" s="177"/>
      <c r="P61" s="177"/>
      <c r="Q61" s="177"/>
      <c r="R61" s="87"/>
    </row>
    <row r="62" spans="1:18" s="5" customFormat="1" ht="15.6">
      <c r="A62" s="87"/>
      <c r="B62" s="156" t="s">
        <v>109</v>
      </c>
      <c r="C62" s="152"/>
      <c r="D62" s="174"/>
      <c r="E62" s="152"/>
      <c r="F62" s="93"/>
      <c r="G62" s="93"/>
      <c r="H62" s="154"/>
      <c r="I62" s="155"/>
      <c r="J62" s="155"/>
      <c r="K62" s="155"/>
      <c r="L62" s="175"/>
      <c r="M62" s="176"/>
      <c r="N62" s="177"/>
      <c r="O62" s="177"/>
      <c r="P62" s="177"/>
      <c r="Q62" s="177"/>
      <c r="R62" s="87"/>
    </row>
    <row r="63" spans="1:18" s="5" customFormat="1" ht="15.6">
      <c r="A63" s="87"/>
      <c r="B63" s="156" t="s">
        <v>109</v>
      </c>
      <c r="C63" s="152"/>
      <c r="D63" s="174"/>
      <c r="E63" s="152"/>
      <c r="F63" s="93"/>
      <c r="G63" s="93"/>
      <c r="H63" s="154"/>
      <c r="I63" s="155"/>
      <c r="J63" s="155"/>
      <c r="K63" s="155"/>
      <c r="L63" s="175"/>
      <c r="M63" s="176"/>
      <c r="N63" s="177"/>
      <c r="O63" s="177"/>
      <c r="P63" s="177"/>
      <c r="Q63" s="177"/>
      <c r="R63" s="87"/>
    </row>
    <row r="64" spans="1:18" s="5" customFormat="1" ht="15.6">
      <c r="A64" s="87"/>
      <c r="B64" s="156" t="s">
        <v>109</v>
      </c>
      <c r="C64" s="152"/>
      <c r="D64" s="174"/>
      <c r="E64" s="152"/>
      <c r="F64" s="93"/>
      <c r="G64" s="93"/>
      <c r="H64" s="154"/>
      <c r="I64" s="155"/>
      <c r="J64" s="155"/>
      <c r="K64" s="155"/>
      <c r="L64" s="175"/>
      <c r="M64" s="176"/>
      <c r="N64" s="177"/>
      <c r="O64" s="177"/>
      <c r="P64" s="177"/>
      <c r="Q64" s="177"/>
      <c r="R64" s="87"/>
    </row>
    <row r="65" spans="1:18" s="5" customFormat="1" ht="15.6">
      <c r="A65" s="87"/>
      <c r="B65" s="156" t="s">
        <v>109</v>
      </c>
      <c r="C65" s="152"/>
      <c r="D65" s="174"/>
      <c r="E65" s="152"/>
      <c r="F65" s="93"/>
      <c r="G65" s="93"/>
      <c r="H65" s="154"/>
      <c r="I65" s="155"/>
      <c r="J65" s="155"/>
      <c r="K65" s="155"/>
      <c r="L65" s="175"/>
      <c r="M65" s="157"/>
      <c r="N65" s="175"/>
      <c r="O65" s="175"/>
      <c r="P65" s="175"/>
      <c r="Q65" s="175"/>
      <c r="R65" s="87"/>
    </row>
    <row r="66" spans="1:18" s="5" customFormat="1" ht="15.6">
      <c r="A66" s="87"/>
      <c r="B66" s="35" t="s">
        <v>465</v>
      </c>
      <c r="C66" s="165"/>
      <c r="D66" s="166">
        <f>(I66+K66)/H66</f>
        <v>0.97222222222222221</v>
      </c>
      <c r="E66" s="165"/>
      <c r="F66" s="165"/>
      <c r="G66" s="165"/>
      <c r="H66" s="178">
        <f>SUM(H50:H65)</f>
        <v>18000</v>
      </c>
      <c r="I66" s="178">
        <f>SUM(I50:I65)</f>
        <v>13500</v>
      </c>
      <c r="J66" s="178">
        <f>SUM(J50:J65)</f>
        <v>2600</v>
      </c>
      <c r="K66" s="178">
        <f>SUM(K50:K65)</f>
        <v>4000</v>
      </c>
      <c r="L66" s="165"/>
      <c r="M66" s="165"/>
      <c r="N66" s="165"/>
      <c r="O66" s="165"/>
      <c r="P66" s="165"/>
      <c r="Q66" s="165"/>
      <c r="R66" s="87"/>
    </row>
    <row r="67" spans="1:18" ht="15.6">
      <c r="A67" s="49"/>
      <c r="B67" s="169" t="s">
        <v>118</v>
      </c>
      <c r="C67" s="170"/>
      <c r="D67" s="171" t="str">
        <f>IF(D66-'II.1.(2)운용중펀드 현황'!J28=0,"ok","error")</f>
        <v>ok</v>
      </c>
      <c r="E67" s="170"/>
      <c r="F67" s="170"/>
      <c r="G67" s="170"/>
      <c r="H67" s="171" t="str">
        <f>IF(H66-'II.1.(2)운용중펀드 현황'!I28=0,"ok","error")</f>
        <v>ok</v>
      </c>
      <c r="I67" s="170"/>
      <c r="J67" s="171"/>
      <c r="K67" s="170"/>
      <c r="L67" s="170"/>
      <c r="M67" s="170"/>
      <c r="N67" s="170"/>
      <c r="O67" s="170"/>
      <c r="P67" s="170"/>
      <c r="Q67" s="170"/>
      <c r="R67" s="49"/>
    </row>
    <row r="68" spans="1:18" ht="15.6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15.6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5.6">
      <c r="A70" s="49"/>
      <c r="B70" s="141" t="s">
        <v>17</v>
      </c>
      <c r="C70" s="141" t="s">
        <v>70</v>
      </c>
      <c r="D70" s="141" t="s">
        <v>115</v>
      </c>
      <c r="E70" s="141" t="s">
        <v>91</v>
      </c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ht="15.6">
      <c r="A71" s="49"/>
      <c r="B71" s="142" t="str">
        <f>'II.1.(2)운용중펀드 현황'!B29</f>
        <v>Fund 7호</v>
      </c>
      <c r="C71" s="143" t="str">
        <f>'II.1.(2)운용중펀드 현황'!C29</f>
        <v>경영참여형사모집합투자기구</v>
      </c>
      <c r="D71" s="144">
        <f>'II.1.(2)운용중펀드 현황'!D29</f>
        <v>42005</v>
      </c>
      <c r="E71" s="144">
        <f>'II.1.(2)운용중펀드 현황'!E29</f>
        <v>45291</v>
      </c>
      <c r="F71" s="145" t="s">
        <v>131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5.6">
      <c r="A72" s="49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147" t="s">
        <v>107</v>
      </c>
      <c r="R72" s="67"/>
    </row>
    <row r="73" spans="1:18" ht="17.25" customHeight="1">
      <c r="A73" s="49"/>
      <c r="B73" s="148"/>
      <c r="C73" s="148"/>
      <c r="D73" s="148"/>
      <c r="E73" s="148"/>
      <c r="F73" s="148"/>
      <c r="G73" s="148"/>
      <c r="H73" s="148"/>
      <c r="I73" s="148"/>
      <c r="J73" s="345" t="s">
        <v>106</v>
      </c>
      <c r="K73" s="345"/>
      <c r="L73" s="345"/>
      <c r="M73" s="345"/>
      <c r="N73" s="148"/>
      <c r="O73" s="148"/>
      <c r="P73" s="148"/>
      <c r="Q73" s="148"/>
      <c r="R73" s="67"/>
    </row>
    <row r="74" spans="1:18" ht="31.2">
      <c r="A74" s="49"/>
      <c r="B74" s="149" t="s">
        <v>17</v>
      </c>
      <c r="C74" s="149" t="s">
        <v>99</v>
      </c>
      <c r="D74" s="150" t="s">
        <v>104</v>
      </c>
      <c r="E74" s="149" t="s">
        <v>89</v>
      </c>
      <c r="F74" s="149" t="s">
        <v>7</v>
      </c>
      <c r="G74" s="149" t="s">
        <v>95</v>
      </c>
      <c r="H74" s="149" t="s">
        <v>85</v>
      </c>
      <c r="I74" s="149" t="s">
        <v>105</v>
      </c>
      <c r="J74" s="149" t="s">
        <v>98</v>
      </c>
      <c r="K74" s="149" t="s">
        <v>93</v>
      </c>
      <c r="L74" s="35" t="s">
        <v>92</v>
      </c>
      <c r="M74" s="149" t="s">
        <v>94</v>
      </c>
      <c r="N74" s="151" t="s">
        <v>220</v>
      </c>
      <c r="O74" s="149" t="s">
        <v>100</v>
      </c>
      <c r="P74" s="149" t="s">
        <v>138</v>
      </c>
      <c r="Q74" s="149" t="s">
        <v>500</v>
      </c>
      <c r="R74" s="139" t="s">
        <v>227</v>
      </c>
    </row>
    <row r="75" spans="1:18" s="6" customFormat="1" ht="15.6">
      <c r="A75" s="125"/>
      <c r="B75" s="156" t="s">
        <v>110</v>
      </c>
      <c r="C75" s="152" t="s">
        <v>80</v>
      </c>
      <c r="D75" s="174">
        <f>(I75+K75)/H75</f>
        <v>0.3</v>
      </c>
      <c r="E75" s="152"/>
      <c r="F75" s="93">
        <v>42005</v>
      </c>
      <c r="G75" s="93">
        <v>42735</v>
      </c>
      <c r="H75" s="154">
        <v>4000</v>
      </c>
      <c r="I75" s="155">
        <v>0</v>
      </c>
      <c r="J75" s="155">
        <v>1000</v>
      </c>
      <c r="K75" s="155">
        <v>1200</v>
      </c>
      <c r="L75" s="156" t="s">
        <v>222</v>
      </c>
      <c r="M75" s="157" t="s">
        <v>361</v>
      </c>
      <c r="N75" s="156"/>
      <c r="O75" s="152" t="s">
        <v>101</v>
      </c>
      <c r="P75" s="152" t="s">
        <v>136</v>
      </c>
      <c r="Q75" s="152" t="s">
        <v>501</v>
      </c>
      <c r="R75" s="158">
        <f>YEAR(F75)</f>
        <v>2015</v>
      </c>
    </row>
    <row r="76" spans="1:18" s="6" customFormat="1" ht="15.6">
      <c r="A76" s="125"/>
      <c r="B76" s="156" t="s">
        <v>110</v>
      </c>
      <c r="C76" s="152" t="s">
        <v>77</v>
      </c>
      <c r="D76" s="174">
        <f>(I76+K76)/H76</f>
        <v>1.075</v>
      </c>
      <c r="E76" s="152"/>
      <c r="F76" s="93">
        <v>42005</v>
      </c>
      <c r="G76" s="93">
        <v>42369</v>
      </c>
      <c r="H76" s="154">
        <v>4000</v>
      </c>
      <c r="I76" s="155">
        <v>3000</v>
      </c>
      <c r="J76" s="155">
        <v>500</v>
      </c>
      <c r="K76" s="155">
        <v>1300</v>
      </c>
      <c r="L76" s="156" t="s">
        <v>306</v>
      </c>
      <c r="M76" s="157" t="s">
        <v>359</v>
      </c>
      <c r="N76" s="156"/>
      <c r="O76" s="152" t="s">
        <v>101</v>
      </c>
      <c r="P76" s="152" t="s">
        <v>137</v>
      </c>
      <c r="Q76" s="152" t="s">
        <v>502</v>
      </c>
      <c r="R76" s="158">
        <f t="shared" ref="R76:R79" si="2">YEAR(F76)</f>
        <v>2015</v>
      </c>
    </row>
    <row r="77" spans="1:18" s="6" customFormat="1" ht="15.6">
      <c r="A77" s="125"/>
      <c r="B77" s="156" t="s">
        <v>110</v>
      </c>
      <c r="C77" s="152" t="s">
        <v>78</v>
      </c>
      <c r="D77" s="174">
        <f>(I77+K77)/H77</f>
        <v>0.85</v>
      </c>
      <c r="E77" s="152"/>
      <c r="F77" s="93">
        <v>42370</v>
      </c>
      <c r="G77" s="93">
        <v>42735</v>
      </c>
      <c r="H77" s="154">
        <v>4000</v>
      </c>
      <c r="I77" s="155">
        <v>2000</v>
      </c>
      <c r="J77" s="155">
        <v>1000</v>
      </c>
      <c r="K77" s="155">
        <v>1400</v>
      </c>
      <c r="L77" s="156" t="s">
        <v>148</v>
      </c>
      <c r="M77" s="157" t="s">
        <v>360</v>
      </c>
      <c r="N77" s="156"/>
      <c r="O77" s="152" t="s">
        <v>102</v>
      </c>
      <c r="P77" s="152" t="s">
        <v>221</v>
      </c>
      <c r="Q77" s="152" t="s">
        <v>503</v>
      </c>
      <c r="R77" s="158">
        <f t="shared" si="2"/>
        <v>2016</v>
      </c>
    </row>
    <row r="78" spans="1:18" s="6" customFormat="1" ht="15.6">
      <c r="A78" s="125"/>
      <c r="B78" s="156" t="s">
        <v>110</v>
      </c>
      <c r="C78" s="152" t="s">
        <v>79</v>
      </c>
      <c r="D78" s="174">
        <f>(I78+K78)/H78</f>
        <v>1.7</v>
      </c>
      <c r="E78" s="152"/>
      <c r="F78" s="93">
        <v>42370</v>
      </c>
      <c r="G78" s="93">
        <v>43100</v>
      </c>
      <c r="H78" s="154">
        <v>3000</v>
      </c>
      <c r="I78" s="155">
        <v>5000</v>
      </c>
      <c r="J78" s="155">
        <v>100</v>
      </c>
      <c r="K78" s="155">
        <v>100</v>
      </c>
      <c r="L78" s="156" t="s">
        <v>307</v>
      </c>
      <c r="M78" s="157" t="s">
        <v>232</v>
      </c>
      <c r="N78" s="156"/>
      <c r="O78" s="152" t="s">
        <v>103</v>
      </c>
      <c r="P78" s="152" t="s">
        <v>221</v>
      </c>
      <c r="Q78" s="156"/>
      <c r="R78" s="158">
        <f t="shared" si="2"/>
        <v>2016</v>
      </c>
    </row>
    <row r="79" spans="1:18" s="6" customFormat="1" ht="15.6">
      <c r="A79" s="125"/>
      <c r="B79" s="156" t="s">
        <v>110</v>
      </c>
      <c r="C79" s="152" t="s">
        <v>96</v>
      </c>
      <c r="D79" s="174">
        <f>(I79+K79)/H79</f>
        <v>1.1666666666666667</v>
      </c>
      <c r="E79" s="152"/>
      <c r="F79" s="93">
        <v>42370</v>
      </c>
      <c r="G79" s="93">
        <v>43100</v>
      </c>
      <c r="H79" s="154">
        <v>3000</v>
      </c>
      <c r="I79" s="155">
        <v>3500</v>
      </c>
      <c r="J79" s="155">
        <v>0</v>
      </c>
      <c r="K79" s="155">
        <v>0</v>
      </c>
      <c r="L79" s="156" t="s">
        <v>97</v>
      </c>
      <c r="M79" s="157" t="s">
        <v>97</v>
      </c>
      <c r="N79" s="156"/>
      <c r="O79" s="152" t="s">
        <v>102</v>
      </c>
      <c r="P79" s="152" t="s">
        <v>221</v>
      </c>
      <c r="Q79" s="156"/>
      <c r="R79" s="158">
        <f t="shared" si="2"/>
        <v>2016</v>
      </c>
    </row>
    <row r="80" spans="1:18" s="6" customFormat="1" ht="15.6">
      <c r="A80" s="125"/>
      <c r="B80" s="156" t="s">
        <v>110</v>
      </c>
      <c r="C80" s="152"/>
      <c r="D80" s="174"/>
      <c r="E80" s="152"/>
      <c r="F80" s="93"/>
      <c r="G80" s="93"/>
      <c r="H80" s="154"/>
      <c r="I80" s="155"/>
      <c r="J80" s="155"/>
      <c r="K80" s="155"/>
      <c r="L80" s="156"/>
      <c r="M80" s="157"/>
      <c r="N80" s="156"/>
      <c r="O80" s="156"/>
      <c r="P80" s="156"/>
      <c r="Q80" s="156"/>
      <c r="R80" s="125"/>
    </row>
    <row r="81" spans="1:18" s="6" customFormat="1" ht="15.6">
      <c r="A81" s="125"/>
      <c r="B81" s="156" t="s">
        <v>110</v>
      </c>
      <c r="C81" s="152"/>
      <c r="D81" s="174"/>
      <c r="E81" s="152"/>
      <c r="F81" s="93"/>
      <c r="G81" s="93"/>
      <c r="H81" s="154"/>
      <c r="I81" s="155"/>
      <c r="J81" s="155"/>
      <c r="K81" s="155"/>
      <c r="L81" s="156"/>
      <c r="M81" s="157"/>
      <c r="N81" s="156"/>
      <c r="O81" s="156"/>
      <c r="P81" s="156"/>
      <c r="Q81" s="156"/>
      <c r="R81" s="125"/>
    </row>
    <row r="82" spans="1:18" s="6" customFormat="1" ht="15.6">
      <c r="A82" s="125"/>
      <c r="B82" s="156" t="s">
        <v>110</v>
      </c>
      <c r="C82" s="152"/>
      <c r="D82" s="174"/>
      <c r="E82" s="152"/>
      <c r="F82" s="93"/>
      <c r="G82" s="93"/>
      <c r="H82" s="154"/>
      <c r="I82" s="155"/>
      <c r="J82" s="155"/>
      <c r="K82" s="155"/>
      <c r="L82" s="156"/>
      <c r="M82" s="157"/>
      <c r="N82" s="156"/>
      <c r="O82" s="156"/>
      <c r="P82" s="156"/>
      <c r="Q82" s="156"/>
      <c r="R82" s="125"/>
    </row>
    <row r="83" spans="1:18" s="5" customFormat="1" ht="15.6">
      <c r="A83" s="87"/>
      <c r="B83" s="156" t="s">
        <v>110</v>
      </c>
      <c r="C83" s="152"/>
      <c r="D83" s="174"/>
      <c r="E83" s="152"/>
      <c r="F83" s="93"/>
      <c r="G83" s="93"/>
      <c r="H83" s="154"/>
      <c r="I83" s="155"/>
      <c r="J83" s="155"/>
      <c r="K83" s="155"/>
      <c r="L83" s="175"/>
      <c r="M83" s="176"/>
      <c r="N83" s="177"/>
      <c r="O83" s="177"/>
      <c r="P83" s="177"/>
      <c r="Q83" s="177"/>
      <c r="R83" s="87"/>
    </row>
    <row r="84" spans="1:18" s="5" customFormat="1" ht="15.6">
      <c r="A84" s="87"/>
      <c r="B84" s="156" t="s">
        <v>110</v>
      </c>
      <c r="C84" s="152"/>
      <c r="D84" s="174"/>
      <c r="E84" s="152"/>
      <c r="F84" s="93"/>
      <c r="G84" s="93"/>
      <c r="H84" s="154"/>
      <c r="I84" s="155"/>
      <c r="J84" s="155"/>
      <c r="K84" s="155"/>
      <c r="L84" s="175"/>
      <c r="M84" s="176"/>
      <c r="N84" s="177"/>
      <c r="O84" s="177"/>
      <c r="P84" s="177"/>
      <c r="Q84" s="177"/>
      <c r="R84" s="87"/>
    </row>
    <row r="85" spans="1:18" s="5" customFormat="1" ht="15.6">
      <c r="A85" s="87"/>
      <c r="B85" s="156" t="s">
        <v>110</v>
      </c>
      <c r="C85" s="152"/>
      <c r="D85" s="174"/>
      <c r="E85" s="152"/>
      <c r="F85" s="93"/>
      <c r="G85" s="93"/>
      <c r="H85" s="154"/>
      <c r="I85" s="155"/>
      <c r="J85" s="155"/>
      <c r="K85" s="155"/>
      <c r="L85" s="175"/>
      <c r="M85" s="176"/>
      <c r="N85" s="177"/>
      <c r="O85" s="177"/>
      <c r="P85" s="177"/>
      <c r="Q85" s="177"/>
      <c r="R85" s="87"/>
    </row>
    <row r="86" spans="1:18" s="5" customFormat="1" ht="15.6">
      <c r="A86" s="87"/>
      <c r="B86" s="156" t="s">
        <v>110</v>
      </c>
      <c r="C86" s="152"/>
      <c r="D86" s="174"/>
      <c r="E86" s="152"/>
      <c r="F86" s="93"/>
      <c r="G86" s="93"/>
      <c r="H86" s="154"/>
      <c r="I86" s="155"/>
      <c r="J86" s="155"/>
      <c r="K86" s="155"/>
      <c r="L86" s="175"/>
      <c r="M86" s="176"/>
      <c r="N86" s="177"/>
      <c r="O86" s="177"/>
      <c r="P86" s="177"/>
      <c r="Q86" s="177"/>
      <c r="R86" s="87"/>
    </row>
    <row r="87" spans="1:18" s="5" customFormat="1" ht="15.6">
      <c r="A87" s="87"/>
      <c r="B87" s="156" t="s">
        <v>110</v>
      </c>
      <c r="C87" s="152"/>
      <c r="D87" s="174"/>
      <c r="E87" s="152"/>
      <c r="F87" s="93"/>
      <c r="G87" s="93"/>
      <c r="H87" s="154"/>
      <c r="I87" s="155"/>
      <c r="J87" s="155"/>
      <c r="K87" s="155"/>
      <c r="L87" s="175"/>
      <c r="M87" s="176"/>
      <c r="N87" s="177"/>
      <c r="O87" s="177"/>
      <c r="P87" s="177"/>
      <c r="Q87" s="177"/>
      <c r="R87" s="87"/>
    </row>
    <row r="88" spans="1:18" s="5" customFormat="1" ht="15.6">
      <c r="A88" s="87"/>
      <c r="B88" s="156" t="s">
        <v>110</v>
      </c>
      <c r="C88" s="152"/>
      <c r="D88" s="174"/>
      <c r="E88" s="152"/>
      <c r="F88" s="93"/>
      <c r="G88" s="93"/>
      <c r="H88" s="154"/>
      <c r="I88" s="155"/>
      <c r="J88" s="155"/>
      <c r="K88" s="155"/>
      <c r="L88" s="175"/>
      <c r="M88" s="176"/>
      <c r="N88" s="177"/>
      <c r="O88" s="177"/>
      <c r="P88" s="177"/>
      <c r="Q88" s="177"/>
      <c r="R88" s="87"/>
    </row>
    <row r="89" spans="1:18" s="5" customFormat="1" ht="15.6">
      <c r="A89" s="87"/>
      <c r="B89" s="156" t="s">
        <v>110</v>
      </c>
      <c r="C89" s="152"/>
      <c r="D89" s="174"/>
      <c r="E89" s="152"/>
      <c r="F89" s="93"/>
      <c r="G89" s="93"/>
      <c r="H89" s="154"/>
      <c r="I89" s="155"/>
      <c r="J89" s="155"/>
      <c r="K89" s="155"/>
      <c r="L89" s="175"/>
      <c r="M89" s="176"/>
      <c r="N89" s="177"/>
      <c r="O89" s="177"/>
      <c r="P89" s="177"/>
      <c r="Q89" s="177"/>
      <c r="R89" s="87"/>
    </row>
    <row r="90" spans="1:18" s="5" customFormat="1" ht="15.6">
      <c r="A90" s="87"/>
      <c r="B90" s="156" t="s">
        <v>110</v>
      </c>
      <c r="C90" s="152"/>
      <c r="D90" s="174"/>
      <c r="E90" s="152"/>
      <c r="F90" s="93"/>
      <c r="G90" s="93"/>
      <c r="H90" s="154"/>
      <c r="I90" s="155"/>
      <c r="J90" s="155"/>
      <c r="K90" s="155"/>
      <c r="L90" s="175"/>
      <c r="M90" s="157"/>
      <c r="N90" s="175"/>
      <c r="O90" s="175"/>
      <c r="P90" s="175"/>
      <c r="Q90" s="175"/>
      <c r="R90" s="87"/>
    </row>
    <row r="91" spans="1:18" s="5" customFormat="1" ht="15.6">
      <c r="A91" s="87"/>
      <c r="B91" s="35" t="s">
        <v>465</v>
      </c>
      <c r="C91" s="165"/>
      <c r="D91" s="166">
        <f>(I91+K91)/H91</f>
        <v>0.97222222222222221</v>
      </c>
      <c r="E91" s="165"/>
      <c r="F91" s="165"/>
      <c r="G91" s="165"/>
      <c r="H91" s="178">
        <f>SUM(H75:H90)</f>
        <v>18000</v>
      </c>
      <c r="I91" s="178">
        <f>SUM(I75:I90)</f>
        <v>13500</v>
      </c>
      <c r="J91" s="178">
        <f>SUM(J75:J90)</f>
        <v>2600</v>
      </c>
      <c r="K91" s="178">
        <f>SUM(K75:K90)</f>
        <v>4000</v>
      </c>
      <c r="L91" s="165"/>
      <c r="M91" s="165"/>
      <c r="N91" s="165"/>
      <c r="O91" s="165"/>
      <c r="P91" s="165"/>
      <c r="Q91" s="165"/>
      <c r="R91" s="87"/>
    </row>
    <row r="92" spans="1:18" ht="15.6">
      <c r="A92" s="49"/>
      <c r="B92" s="169" t="s">
        <v>118</v>
      </c>
      <c r="C92" s="170"/>
      <c r="D92" s="171" t="str">
        <f>IF(D91-'II.1.(2)운용중펀드 현황'!J29=0,"ok","error")</f>
        <v>ok</v>
      </c>
      <c r="E92" s="170"/>
      <c r="F92" s="170"/>
      <c r="G92" s="170"/>
      <c r="H92" s="171" t="str">
        <f>IF(H91-'II.1.(2)운용중펀드 현황'!I29=0,"ok","error")</f>
        <v>ok</v>
      </c>
      <c r="I92" s="170"/>
      <c r="J92" s="171"/>
      <c r="K92" s="170"/>
      <c r="L92" s="170"/>
      <c r="M92" s="170"/>
      <c r="N92" s="170"/>
      <c r="O92" s="170"/>
      <c r="P92" s="170"/>
      <c r="Q92" s="170"/>
      <c r="R92" s="49"/>
    </row>
    <row r="93" spans="1:18" ht="15.6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</sheetData>
  <mergeCells count="3">
    <mergeCell ref="J23:M23"/>
    <mergeCell ref="J48:M48"/>
    <mergeCell ref="J73:M73"/>
  </mergeCells>
  <phoneticPr fontId="9" type="noConversion"/>
  <hyperlinks>
    <hyperlink ref="B1" location="엑셀파일설명!Print_Area" display="엑셀파일설명"/>
  </hyperlinks>
  <pageMargins left="0.23622047244094491" right="0.23622047244094491" top="0.74803149606299213" bottom="0.74803149606299213" header="0.31496062992125984" footer="0.31496062992125984"/>
  <pageSetup paperSize="9" scale="55" fitToHeight="0" orientation="landscape" cellComments="asDisplayed" r:id="rId1"/>
  <headerFooter alignWithMargins="0"/>
  <rowBreaks count="1" manualBreakCount="1">
    <brk id="69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9"/>
  <sheetViews>
    <sheetView showGridLines="0" view="pageBreakPreview" zoomScaleNormal="100" zoomScaleSheetLayoutView="100" workbookViewId="0">
      <selection activeCell="B1" sqref="B1"/>
    </sheetView>
  </sheetViews>
  <sheetFormatPr defaultRowHeight="13.2"/>
  <cols>
    <col min="1" max="1" width="2.6640625" customWidth="1"/>
    <col min="2" max="2" width="25.6640625" customWidth="1"/>
    <col min="3" max="7" width="18.44140625" customWidth="1"/>
    <col min="8" max="8" width="5.109375" customWidth="1"/>
    <col min="9" max="9" width="3.33203125" customWidth="1"/>
  </cols>
  <sheetData>
    <row r="1" spans="1:9" ht="15" customHeight="1" thickBot="1">
      <c r="A1" s="49"/>
      <c r="B1" s="14" t="s">
        <v>396</v>
      </c>
      <c r="C1" s="49"/>
      <c r="D1" s="49"/>
      <c r="E1" s="49"/>
      <c r="F1" s="49"/>
      <c r="G1" s="49"/>
      <c r="H1" s="49"/>
      <c r="I1" s="49"/>
    </row>
    <row r="2" spans="1:9" ht="15" customHeight="1" thickBot="1">
      <c r="A2" s="49"/>
      <c r="B2" s="16" t="s">
        <v>19</v>
      </c>
      <c r="C2" s="58" t="str">
        <f>운용사연락처!$C$2</f>
        <v>운용사AAA</v>
      </c>
      <c r="D2" s="49"/>
      <c r="E2" s="49"/>
      <c r="F2" s="49"/>
      <c r="G2" s="49"/>
      <c r="H2" s="49"/>
      <c r="I2" s="49"/>
    </row>
    <row r="3" spans="1:9" ht="15" customHeight="1">
      <c r="A3" s="49"/>
      <c r="B3" s="295"/>
      <c r="C3" s="49"/>
      <c r="D3" s="49"/>
      <c r="E3" s="49"/>
      <c r="F3" s="49"/>
      <c r="G3" s="49"/>
      <c r="H3" s="49"/>
      <c r="I3" s="49"/>
    </row>
    <row r="4" spans="1:9" ht="12" customHeight="1">
      <c r="A4" s="49"/>
      <c r="B4" s="22" t="s">
        <v>68</v>
      </c>
      <c r="C4" s="64"/>
      <c r="D4" s="64"/>
      <c r="E4" s="64"/>
      <c r="F4" s="64"/>
      <c r="G4" s="64"/>
      <c r="H4" s="65"/>
      <c r="I4" s="49"/>
    </row>
    <row r="5" spans="1:9" ht="12" customHeight="1">
      <c r="A5" s="49"/>
      <c r="B5" s="296" t="s">
        <v>447</v>
      </c>
      <c r="C5" s="67"/>
      <c r="D5" s="67"/>
      <c r="E5" s="67"/>
      <c r="F5" s="67"/>
      <c r="G5" s="67"/>
      <c r="H5" s="70"/>
      <c r="I5" s="49"/>
    </row>
    <row r="6" spans="1:9" ht="12" customHeight="1">
      <c r="A6" s="49"/>
      <c r="B6" s="296" t="s">
        <v>308</v>
      </c>
      <c r="C6" s="67"/>
      <c r="D6" s="67"/>
      <c r="E6" s="67"/>
      <c r="F6" s="67"/>
      <c r="G6" s="67"/>
      <c r="H6" s="70"/>
      <c r="I6" s="49"/>
    </row>
    <row r="7" spans="1:9" ht="12" customHeight="1">
      <c r="A7" s="49"/>
      <c r="B7" s="296" t="s">
        <v>433</v>
      </c>
      <c r="C7" s="67"/>
      <c r="D7" s="67"/>
      <c r="E7" s="67"/>
      <c r="F7" s="67"/>
      <c r="G7" s="67"/>
      <c r="H7" s="70"/>
      <c r="I7" s="49"/>
    </row>
    <row r="8" spans="1:9" ht="12" customHeight="1">
      <c r="A8" s="49"/>
      <c r="B8" s="296" t="s">
        <v>310</v>
      </c>
      <c r="C8" s="67"/>
      <c r="D8" s="67"/>
      <c r="E8" s="67"/>
      <c r="F8" s="67"/>
      <c r="G8" s="67"/>
      <c r="H8" s="70"/>
      <c r="I8" s="49"/>
    </row>
    <row r="9" spans="1:9" ht="12" customHeight="1">
      <c r="A9" s="49"/>
      <c r="B9" s="296" t="s">
        <v>448</v>
      </c>
      <c r="C9" s="67"/>
      <c r="D9" s="67"/>
      <c r="E9" s="67"/>
      <c r="F9" s="67"/>
      <c r="G9" s="67"/>
      <c r="H9" s="70"/>
      <c r="I9" s="49"/>
    </row>
    <row r="10" spans="1:9" ht="12" customHeight="1">
      <c r="A10" s="49"/>
      <c r="B10" s="296" t="s">
        <v>309</v>
      </c>
      <c r="C10" s="67"/>
      <c r="D10" s="67"/>
      <c r="E10" s="67"/>
      <c r="F10" s="67"/>
      <c r="G10" s="67"/>
      <c r="H10" s="70"/>
      <c r="I10" s="49"/>
    </row>
    <row r="11" spans="1:9" ht="12" customHeight="1">
      <c r="A11" s="49"/>
      <c r="B11" s="297" t="s">
        <v>391</v>
      </c>
      <c r="C11" s="67"/>
      <c r="D11" s="67"/>
      <c r="E11" s="67"/>
      <c r="F11" s="67"/>
      <c r="G11" s="67"/>
      <c r="H11" s="70"/>
      <c r="I11" s="49"/>
    </row>
    <row r="12" spans="1:9" ht="12" customHeight="1">
      <c r="A12" s="49"/>
      <c r="B12" s="297"/>
      <c r="C12" s="67"/>
      <c r="D12" s="67"/>
      <c r="E12" s="67"/>
      <c r="F12" s="67"/>
      <c r="G12" s="67"/>
      <c r="H12" s="70"/>
      <c r="I12" s="49"/>
    </row>
    <row r="13" spans="1:9" ht="12" customHeight="1">
      <c r="A13" s="49"/>
      <c r="B13" s="26" t="s">
        <v>191</v>
      </c>
      <c r="C13" s="67"/>
      <c r="D13" s="67"/>
      <c r="E13" s="67"/>
      <c r="F13" s="67"/>
      <c r="G13" s="67"/>
      <c r="H13" s="70"/>
      <c r="I13" s="49"/>
    </row>
    <row r="14" spans="1:9" ht="12" customHeight="1">
      <c r="A14" s="49"/>
      <c r="B14" s="26" t="s">
        <v>367</v>
      </c>
      <c r="C14" s="67"/>
      <c r="D14" s="67"/>
      <c r="E14" s="67"/>
      <c r="F14" s="67"/>
      <c r="G14" s="67"/>
      <c r="H14" s="70"/>
      <c r="I14" s="49"/>
    </row>
    <row r="15" spans="1:9" ht="12" customHeight="1">
      <c r="A15" s="49"/>
      <c r="B15" s="83" t="s">
        <v>336</v>
      </c>
      <c r="C15" s="84"/>
      <c r="D15" s="84"/>
      <c r="E15" s="84"/>
      <c r="F15" s="84"/>
      <c r="G15" s="84"/>
      <c r="H15" s="85"/>
      <c r="I15" s="49"/>
    </row>
    <row r="16" spans="1:9" ht="15" customHeight="1">
      <c r="A16" s="49"/>
      <c r="B16" s="295"/>
      <c r="C16" s="49"/>
      <c r="D16" s="49"/>
      <c r="E16" s="49"/>
      <c r="F16" s="49"/>
      <c r="G16" s="49"/>
      <c r="H16" s="49"/>
      <c r="I16" s="49"/>
    </row>
    <row r="17" spans="1:9" ht="15" customHeight="1">
      <c r="A17" s="49"/>
      <c r="B17" s="295"/>
      <c r="C17" s="49"/>
      <c r="D17" s="49"/>
      <c r="E17" s="49"/>
      <c r="F17" s="49"/>
      <c r="G17" s="49"/>
      <c r="H17" s="49"/>
      <c r="I17" s="49"/>
    </row>
    <row r="18" spans="1:9" ht="15" customHeight="1">
      <c r="A18" s="49"/>
      <c r="B18" s="298" t="s">
        <v>69</v>
      </c>
      <c r="C18" s="49"/>
      <c r="D18" s="49"/>
      <c r="E18" s="49"/>
      <c r="F18" s="49"/>
      <c r="G18" s="49"/>
      <c r="H18" s="49"/>
      <c r="I18" s="49"/>
    </row>
    <row r="19" spans="1:9" ht="15" customHeight="1">
      <c r="A19" s="49"/>
      <c r="B19" s="295"/>
      <c r="C19" s="49"/>
      <c r="D19" s="49"/>
      <c r="E19" s="49"/>
      <c r="F19" s="49"/>
      <c r="G19" s="34" t="s">
        <v>491</v>
      </c>
      <c r="H19" s="49"/>
      <c r="I19" s="49"/>
    </row>
    <row r="20" spans="1:9" ht="31.2">
      <c r="A20" s="299"/>
      <c r="B20" s="35" t="s">
        <v>9</v>
      </c>
      <c r="C20" s="35" t="s">
        <v>10</v>
      </c>
      <c r="D20" s="35" t="s">
        <v>11</v>
      </c>
      <c r="E20" s="35" t="s">
        <v>12</v>
      </c>
      <c r="F20" s="35" t="s">
        <v>13</v>
      </c>
      <c r="G20" s="35" t="s">
        <v>14</v>
      </c>
      <c r="H20" s="50" t="s">
        <v>230</v>
      </c>
      <c r="I20" s="299"/>
    </row>
    <row r="21" spans="1:9" ht="15" customHeight="1">
      <c r="A21" s="49"/>
      <c r="B21" s="300" t="s">
        <v>56</v>
      </c>
      <c r="C21" s="301">
        <v>0</v>
      </c>
      <c r="D21" s="302"/>
      <c r="E21" s="301"/>
      <c r="F21" s="301"/>
      <c r="G21" s="301"/>
      <c r="H21" s="49" t="str">
        <f t="shared" ref="H21:H31" si="0">IF(C21-(C39+F39)=0,"ok","error")</f>
        <v>ok</v>
      </c>
      <c r="I21" s="49"/>
    </row>
    <row r="22" spans="1:9" ht="15" customHeight="1">
      <c r="A22" s="49"/>
      <c r="B22" s="300" t="s">
        <v>57</v>
      </c>
      <c r="C22" s="301">
        <v>0</v>
      </c>
      <c r="D22" s="302"/>
      <c r="E22" s="301"/>
      <c r="F22" s="301"/>
      <c r="G22" s="303">
        <f>+G21+C22-F22</f>
        <v>0</v>
      </c>
      <c r="H22" s="49" t="str">
        <f t="shared" si="0"/>
        <v>ok</v>
      </c>
      <c r="I22" s="49"/>
    </row>
    <row r="23" spans="1:9" ht="15" customHeight="1">
      <c r="A23" s="49"/>
      <c r="B23" s="300" t="s">
        <v>224</v>
      </c>
      <c r="C23" s="301">
        <v>0</v>
      </c>
      <c r="D23" s="302"/>
      <c r="E23" s="301"/>
      <c r="F23" s="301"/>
      <c r="G23" s="303">
        <f>+G22+C23-F23</f>
        <v>0</v>
      </c>
      <c r="H23" s="49" t="str">
        <f t="shared" si="0"/>
        <v>ok</v>
      </c>
      <c r="I23" s="49"/>
    </row>
    <row r="24" spans="1:9" ht="15" customHeight="1">
      <c r="A24" s="49"/>
      <c r="B24" s="300" t="s">
        <v>225</v>
      </c>
      <c r="C24" s="301">
        <v>4000</v>
      </c>
      <c r="D24" s="302"/>
      <c r="E24" s="301"/>
      <c r="F24" s="301"/>
      <c r="G24" s="303">
        <f>+G23+C24-F24</f>
        <v>4000</v>
      </c>
      <c r="H24" s="49" t="str">
        <f t="shared" si="0"/>
        <v>ok</v>
      </c>
      <c r="I24" s="49"/>
    </row>
    <row r="25" spans="1:9" ht="15" customHeight="1">
      <c r="A25" s="49"/>
      <c r="B25" s="300" t="s">
        <v>226</v>
      </c>
      <c r="C25" s="301">
        <v>0</v>
      </c>
      <c r="D25" s="302"/>
      <c r="E25" s="301"/>
      <c r="F25" s="301"/>
      <c r="G25" s="303">
        <f>+G24+C25-F25</f>
        <v>4000</v>
      </c>
      <c r="H25" s="49" t="str">
        <f t="shared" si="0"/>
        <v>ok</v>
      </c>
      <c r="I25" s="49"/>
    </row>
    <row r="26" spans="1:9" ht="15" customHeight="1">
      <c r="A26" s="49"/>
      <c r="B26" s="300" t="s">
        <v>277</v>
      </c>
      <c r="C26" s="301">
        <v>16000</v>
      </c>
      <c r="D26" s="302"/>
      <c r="E26" s="301"/>
      <c r="F26" s="301"/>
      <c r="G26" s="303">
        <f>+G25+C26-F26</f>
        <v>20000</v>
      </c>
      <c r="H26" s="49" t="str">
        <f t="shared" si="0"/>
        <v>ok</v>
      </c>
      <c r="I26" s="49"/>
    </row>
    <row r="27" spans="1:9" ht="15" customHeight="1">
      <c r="A27" s="49"/>
      <c r="B27" s="300" t="s">
        <v>278</v>
      </c>
      <c r="C27" s="301">
        <v>8000</v>
      </c>
      <c r="D27" s="302"/>
      <c r="E27" s="301"/>
      <c r="F27" s="301"/>
      <c r="G27" s="303">
        <f t="shared" ref="G27:G29" si="1">+G26+C27-F27</f>
        <v>28000</v>
      </c>
      <c r="H27" s="49" t="str">
        <f t="shared" si="0"/>
        <v>ok</v>
      </c>
      <c r="I27" s="49"/>
    </row>
    <row r="28" spans="1:9" ht="15" customHeight="1">
      <c r="A28" s="49"/>
      <c r="B28" s="300" t="s">
        <v>279</v>
      </c>
      <c r="C28" s="301">
        <v>26000</v>
      </c>
      <c r="D28" s="302"/>
      <c r="E28" s="301"/>
      <c r="F28" s="301"/>
      <c r="G28" s="303">
        <f t="shared" si="1"/>
        <v>54000</v>
      </c>
      <c r="H28" s="49" t="str">
        <f t="shared" si="0"/>
        <v>ok</v>
      </c>
      <c r="I28" s="49"/>
    </row>
    <row r="29" spans="1:9" ht="15" customHeight="1">
      <c r="A29" s="49"/>
      <c r="B29" s="300" t="s">
        <v>282</v>
      </c>
      <c r="C29" s="301">
        <v>0</v>
      </c>
      <c r="D29" s="302"/>
      <c r="E29" s="301"/>
      <c r="F29" s="301"/>
      <c r="G29" s="303">
        <f t="shared" si="1"/>
        <v>54000</v>
      </c>
      <c r="H29" s="49" t="str">
        <f t="shared" si="0"/>
        <v>ok</v>
      </c>
      <c r="I29" s="49"/>
    </row>
    <row r="30" spans="1:9" ht="15" customHeight="1">
      <c r="A30" s="49"/>
      <c r="B30" s="300" t="s">
        <v>283</v>
      </c>
      <c r="C30" s="301">
        <v>0</v>
      </c>
      <c r="D30" s="302"/>
      <c r="E30" s="301"/>
      <c r="F30" s="301"/>
      <c r="G30" s="303">
        <f>+G29+C30-F30</f>
        <v>54000</v>
      </c>
      <c r="H30" s="49" t="str">
        <f t="shared" si="0"/>
        <v>ok</v>
      </c>
      <c r="I30" s="49"/>
    </row>
    <row r="31" spans="1:9" s="11" customFormat="1" ht="15" customHeight="1">
      <c r="A31" s="49"/>
      <c r="B31" s="300" t="s">
        <v>485</v>
      </c>
      <c r="C31" s="301">
        <v>0</v>
      </c>
      <c r="D31" s="302"/>
      <c r="E31" s="301"/>
      <c r="F31" s="301"/>
      <c r="G31" s="303">
        <f>+G30+C31-F31</f>
        <v>54000</v>
      </c>
      <c r="H31" s="49" t="str">
        <f t="shared" si="0"/>
        <v>ok</v>
      </c>
      <c r="I31" s="49"/>
    </row>
    <row r="32" spans="1:9" ht="15" customHeight="1">
      <c r="A32" s="49"/>
      <c r="B32" s="35" t="s">
        <v>465</v>
      </c>
      <c r="C32" s="304">
        <f>SUM(C21:C31)</f>
        <v>54000</v>
      </c>
      <c r="D32" s="304">
        <f>SUM(D21:D31)</f>
        <v>0</v>
      </c>
      <c r="E32" s="304">
        <f>SUM(E21:E31)</f>
        <v>0</v>
      </c>
      <c r="F32" s="304">
        <f>SUM(F21:F31)</f>
        <v>0</v>
      </c>
      <c r="G32" s="304">
        <f>+G31</f>
        <v>54000</v>
      </c>
      <c r="H32" s="49"/>
      <c r="I32" s="49"/>
    </row>
    <row r="33" spans="1:9" ht="1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" customHeight="1">
      <c r="A35" s="49"/>
      <c r="B35" s="158" t="s">
        <v>228</v>
      </c>
      <c r="C35" s="305"/>
      <c r="D35" s="49"/>
      <c r="E35" s="158" t="s">
        <v>229</v>
      </c>
      <c r="F35" s="305"/>
      <c r="G35" s="49"/>
      <c r="H35" s="49"/>
      <c r="I35" s="49"/>
    </row>
    <row r="36" spans="1:9" ht="15" customHeight="1">
      <c r="A36" s="49"/>
      <c r="B36" s="180">
        <v>2006</v>
      </c>
      <c r="C36" s="306">
        <f>SUMIF('II.2.(1)투자현황-청산펀드'!R:R,B36,'II.2.(1)투자현황-청산펀드'!H:H)</f>
        <v>13500</v>
      </c>
      <c r="D36" s="49"/>
      <c r="E36" s="180">
        <v>2006</v>
      </c>
      <c r="F36" s="306">
        <f>SUMIF('II.2.(2)투자현황-운용중펀드'!R:R,E36,'II.2.(2)투자현황-운용중펀드'!H:H)</f>
        <v>0</v>
      </c>
      <c r="G36" s="49"/>
      <c r="H36" s="49"/>
      <c r="I36" s="49"/>
    </row>
    <row r="37" spans="1:9" ht="15" customHeight="1">
      <c r="A37" s="49"/>
      <c r="B37" s="181">
        <v>2007</v>
      </c>
      <c r="C37" s="307">
        <f>SUMIF('II.2.(1)투자현황-청산펀드'!R:R,B37,'II.2.(1)투자현황-청산펀드'!H:H)</f>
        <v>9000</v>
      </c>
      <c r="D37" s="49"/>
      <c r="E37" s="181">
        <v>2007</v>
      </c>
      <c r="F37" s="307">
        <f>SUMIF('II.2.(2)투자현황-운용중펀드'!R:R,E37,'II.2.(2)투자현황-운용중펀드'!H:H)</f>
        <v>0</v>
      </c>
      <c r="G37" s="49"/>
      <c r="H37" s="49"/>
      <c r="I37" s="49"/>
    </row>
    <row r="38" spans="1:9" ht="15" customHeight="1">
      <c r="A38" s="49"/>
      <c r="B38" s="181">
        <v>2008</v>
      </c>
      <c r="C38" s="307">
        <f>SUMIF('II.2.(1)투자현황-청산펀드'!R:R,B38,'II.2.(1)투자현황-청산펀드'!H:H)</f>
        <v>9000</v>
      </c>
      <c r="D38" s="49"/>
      <c r="E38" s="181">
        <v>2008</v>
      </c>
      <c r="F38" s="307">
        <f>SUMIF('II.2.(2)투자현황-운용중펀드'!R:R,E38,'II.2.(2)투자현황-운용중펀드'!H:H)</f>
        <v>0</v>
      </c>
      <c r="G38" s="49"/>
      <c r="H38" s="49"/>
      <c r="I38" s="49"/>
    </row>
    <row r="39" spans="1:9" ht="15" customHeight="1">
      <c r="A39" s="49"/>
      <c r="B39" s="181">
        <v>2009</v>
      </c>
      <c r="C39" s="307">
        <f>SUMIF('II.2.(1)투자현황-청산펀드'!R:R,B39,'II.2.(1)투자현황-청산펀드'!H:H)</f>
        <v>0</v>
      </c>
      <c r="D39" s="49"/>
      <c r="E39" s="181">
        <v>2009</v>
      </c>
      <c r="F39" s="307">
        <f>SUMIF('II.2.(2)투자현황-운용중펀드'!R:R,E39,'II.2.(2)투자현황-운용중펀드'!H:H)</f>
        <v>0</v>
      </c>
      <c r="G39" s="49"/>
      <c r="H39" s="49"/>
      <c r="I39" s="49"/>
    </row>
    <row r="40" spans="1:9" ht="15" customHeight="1">
      <c r="A40" s="49"/>
      <c r="B40" s="181">
        <v>2010</v>
      </c>
      <c r="C40" s="307">
        <f>SUMIF('II.2.(1)투자현황-청산펀드'!R:R,B40,'II.2.(1)투자현황-청산펀드'!H:H)</f>
        <v>0</v>
      </c>
      <c r="D40" s="49"/>
      <c r="E40" s="181">
        <v>2010</v>
      </c>
      <c r="F40" s="307">
        <f>SUMIF('II.2.(2)투자현황-운용중펀드'!R:R,E40,'II.2.(2)투자현황-운용중펀드'!H:H)</f>
        <v>0</v>
      </c>
      <c r="G40" s="49"/>
      <c r="H40" s="49"/>
      <c r="I40" s="49"/>
    </row>
    <row r="41" spans="1:9" ht="15" customHeight="1">
      <c r="A41" s="49"/>
      <c r="B41" s="181">
        <v>2011</v>
      </c>
      <c r="C41" s="307">
        <f>SUMIF('II.2.(1)투자현황-청산펀드'!R:R,B41,'II.2.(1)투자현황-청산펀드'!H:H)</f>
        <v>0</v>
      </c>
      <c r="D41" s="49"/>
      <c r="E41" s="181">
        <v>2011</v>
      </c>
      <c r="F41" s="307">
        <f>SUMIF('II.2.(2)투자현황-운용중펀드'!R:R,E41,'II.2.(2)투자현황-운용중펀드'!H:H)</f>
        <v>0</v>
      </c>
      <c r="G41" s="49"/>
      <c r="H41" s="49"/>
      <c r="I41" s="49"/>
    </row>
    <row r="42" spans="1:9" ht="15" customHeight="1">
      <c r="A42" s="49"/>
      <c r="B42" s="181">
        <v>2012</v>
      </c>
      <c r="C42" s="307">
        <f>SUMIF('II.2.(1)투자현황-청산펀드'!R:R,B42,'II.2.(1)투자현황-청산펀드'!H:H)</f>
        <v>0</v>
      </c>
      <c r="D42" s="49"/>
      <c r="E42" s="181">
        <v>2012</v>
      </c>
      <c r="F42" s="307">
        <f>SUMIF('II.2.(2)투자현황-운용중펀드'!R:R,E42,'II.2.(2)투자현황-운용중펀드'!H:H)</f>
        <v>4000</v>
      </c>
      <c r="G42" s="49"/>
      <c r="H42" s="49"/>
      <c r="I42" s="49"/>
    </row>
    <row r="43" spans="1:9" ht="15" customHeight="1">
      <c r="A43" s="49"/>
      <c r="B43" s="181">
        <v>2013</v>
      </c>
      <c r="C43" s="307">
        <f>SUMIF('II.2.(1)투자현황-청산펀드'!R:R,B43,'II.2.(1)투자현황-청산펀드'!H:H)</f>
        <v>0</v>
      </c>
      <c r="D43" s="49"/>
      <c r="E43" s="181">
        <v>2013</v>
      </c>
      <c r="F43" s="307">
        <f>SUMIF('II.2.(2)투자현황-운용중펀드'!R:R,E43,'II.2.(2)투자현황-운용중펀드'!H:H)</f>
        <v>0</v>
      </c>
      <c r="G43" s="49"/>
      <c r="H43" s="49"/>
      <c r="I43" s="49"/>
    </row>
    <row r="44" spans="1:9" ht="15" customHeight="1">
      <c r="A44" s="49"/>
      <c r="B44" s="181">
        <v>2014</v>
      </c>
      <c r="C44" s="307">
        <f>SUMIF('II.2.(1)투자현황-청산펀드'!R:R,B44,'II.2.(1)투자현황-청산펀드'!H:H)</f>
        <v>0</v>
      </c>
      <c r="D44" s="49"/>
      <c r="E44" s="181">
        <v>2014</v>
      </c>
      <c r="F44" s="307">
        <f>SUMIF('II.2.(2)투자현황-운용중펀드'!R:R,E44,'II.2.(2)투자현황-운용중펀드'!H:H)</f>
        <v>16000</v>
      </c>
      <c r="G44" s="49"/>
      <c r="H44" s="49"/>
      <c r="I44" s="49"/>
    </row>
    <row r="45" spans="1:9" ht="15" customHeight="1">
      <c r="A45" s="49"/>
      <c r="B45" s="181">
        <v>2015</v>
      </c>
      <c r="C45" s="307">
        <f>SUMIF('II.2.(1)투자현황-청산펀드'!R:R,B45,'II.2.(1)투자현황-청산펀드'!H:H)</f>
        <v>0</v>
      </c>
      <c r="D45" s="49"/>
      <c r="E45" s="181">
        <v>2015</v>
      </c>
      <c r="F45" s="307">
        <f>SUMIF('II.2.(2)투자현황-운용중펀드'!R:R,E45,'II.2.(2)투자현황-운용중펀드'!H:H)</f>
        <v>8000</v>
      </c>
      <c r="G45" s="49"/>
      <c r="H45" s="49"/>
      <c r="I45" s="49"/>
    </row>
    <row r="46" spans="1:9" ht="15" customHeight="1">
      <c r="A46" s="49"/>
      <c r="B46" s="181">
        <v>2016</v>
      </c>
      <c r="C46" s="307">
        <f>SUMIF('II.2.(1)투자현황-청산펀드'!R:R,B46,'II.2.(1)투자현황-청산펀드'!H:H)</f>
        <v>0</v>
      </c>
      <c r="D46" s="49"/>
      <c r="E46" s="181">
        <v>2016</v>
      </c>
      <c r="F46" s="307">
        <f>SUMIF('II.2.(2)투자현황-운용중펀드'!R:R,E46,'II.2.(2)투자현황-운용중펀드'!H:H)</f>
        <v>26000</v>
      </c>
      <c r="G46" s="49"/>
      <c r="H46" s="49"/>
      <c r="I46" s="49"/>
    </row>
    <row r="47" spans="1:9" ht="15" customHeight="1">
      <c r="A47" s="49"/>
      <c r="B47" s="181">
        <v>2017</v>
      </c>
      <c r="C47" s="307">
        <f>SUMIF('II.2.(1)투자현황-청산펀드'!R:R,B47,'II.2.(1)투자현황-청산펀드'!H:H)</f>
        <v>0</v>
      </c>
      <c r="D47" s="67"/>
      <c r="E47" s="181">
        <v>2017</v>
      </c>
      <c r="F47" s="307">
        <f>SUMIF('II.2.(2)투자현황-운용중펀드'!R:R,E47,'II.2.(2)투자현황-운용중펀드'!H:H)</f>
        <v>0</v>
      </c>
      <c r="G47" s="49"/>
      <c r="H47" s="49"/>
      <c r="I47" s="49"/>
    </row>
    <row r="48" spans="1:9" ht="15" customHeight="1">
      <c r="A48" s="49"/>
      <c r="B48" s="181">
        <v>2018</v>
      </c>
      <c r="C48" s="307">
        <f>SUMIF('II.2.(1)투자현황-청산펀드'!R:R,B48,'II.2.(1)투자현황-청산펀드'!H:H)</f>
        <v>0</v>
      </c>
      <c r="D48" s="67"/>
      <c r="E48" s="181">
        <v>2018</v>
      </c>
      <c r="F48" s="307">
        <f>SUMIF('II.2.(2)투자현황-운용중펀드'!R:R,E48,'II.2.(2)투자현황-운용중펀드'!H:H)</f>
        <v>0</v>
      </c>
      <c r="G48" s="49"/>
      <c r="H48" s="49"/>
      <c r="I48" s="49"/>
    </row>
    <row r="49" spans="1:9" s="11" customFormat="1" ht="15" customHeight="1">
      <c r="A49" s="49"/>
      <c r="B49" s="182">
        <v>2019</v>
      </c>
      <c r="C49" s="308">
        <f>SUMIF('II.2.(1)투자현황-청산펀드'!R:R,B49,'II.2.(1)투자현황-청산펀드'!H:H)</f>
        <v>0</v>
      </c>
      <c r="D49" s="67"/>
      <c r="E49" s="182">
        <v>2019</v>
      </c>
      <c r="F49" s="308">
        <f>SUMIF('II.2.(2)투자현황-운용중펀드'!R:R,E49,'II.2.(2)투자현황-운용중펀드'!H:H)</f>
        <v>0</v>
      </c>
      <c r="G49" s="49"/>
      <c r="H49" s="49"/>
      <c r="I49" s="49"/>
    </row>
    <row r="50" spans="1:9" ht="15" customHeight="1">
      <c r="A50" s="49"/>
      <c r="B50" s="183"/>
      <c r="C50" s="309"/>
      <c r="D50" s="49"/>
      <c r="E50" s="49"/>
      <c r="F50" s="49"/>
      <c r="G50" s="49"/>
      <c r="H50" s="49"/>
      <c r="I50" s="49"/>
    </row>
    <row r="51" spans="1:9" ht="15" customHeight="1">
      <c r="A51" s="49"/>
      <c r="B51" s="310" t="s">
        <v>257</v>
      </c>
      <c r="C51" s="57"/>
      <c r="D51" s="57"/>
      <c r="E51" s="49"/>
      <c r="F51" s="49"/>
      <c r="G51" s="49"/>
      <c r="H51" s="49"/>
      <c r="I51" s="49"/>
    </row>
    <row r="52" spans="1:9" ht="15" customHeight="1">
      <c r="A52" s="49"/>
      <c r="B52" s="310"/>
      <c r="C52" s="57"/>
      <c r="D52" s="57"/>
      <c r="E52" s="49"/>
      <c r="F52" s="49"/>
      <c r="G52" s="49"/>
      <c r="H52" s="49"/>
      <c r="I52" s="49"/>
    </row>
    <row r="53" spans="1:9" ht="15" customHeight="1">
      <c r="A53" s="49"/>
      <c r="B53" s="22" t="s">
        <v>258</v>
      </c>
      <c r="C53" s="64"/>
      <c r="D53" s="64"/>
      <c r="E53" s="64"/>
      <c r="F53" s="64"/>
      <c r="G53" s="65"/>
      <c r="H53" s="49"/>
      <c r="I53" s="49"/>
    </row>
    <row r="54" spans="1:9" ht="15" customHeight="1">
      <c r="A54" s="49"/>
      <c r="B54" s="296" t="s">
        <v>345</v>
      </c>
      <c r="C54" s="67"/>
      <c r="D54" s="67"/>
      <c r="E54" s="67"/>
      <c r="F54" s="67"/>
      <c r="G54" s="70"/>
      <c r="H54" s="49"/>
      <c r="I54" s="49"/>
    </row>
    <row r="55" spans="1:9" ht="15" customHeight="1">
      <c r="A55" s="49"/>
      <c r="B55" s="296" t="s">
        <v>311</v>
      </c>
      <c r="C55" s="67"/>
      <c r="D55" s="67"/>
      <c r="E55" s="67"/>
      <c r="F55" s="67"/>
      <c r="G55" s="70"/>
      <c r="H55" s="49"/>
      <c r="I55" s="49"/>
    </row>
    <row r="56" spans="1:9" ht="15" customHeight="1">
      <c r="A56" s="49"/>
      <c r="B56" s="296" t="s">
        <v>346</v>
      </c>
      <c r="C56" s="67"/>
      <c r="D56" s="67"/>
      <c r="E56" s="67"/>
      <c r="F56" s="67"/>
      <c r="G56" s="70"/>
      <c r="H56" s="49"/>
      <c r="I56" s="49"/>
    </row>
    <row r="57" spans="1:9" ht="15" customHeight="1">
      <c r="A57" s="49"/>
      <c r="B57" s="311"/>
      <c r="C57" s="84"/>
      <c r="D57" s="84"/>
      <c r="E57" s="84"/>
      <c r="F57" s="84"/>
      <c r="G57" s="85"/>
      <c r="H57" s="49"/>
      <c r="I57" s="49"/>
    </row>
    <row r="58" spans="1:9" ht="15" customHeight="1">
      <c r="A58" s="49"/>
      <c r="B58" s="298"/>
      <c r="C58" s="49"/>
      <c r="D58" s="49"/>
      <c r="E58" s="49"/>
      <c r="F58" s="49"/>
      <c r="G58" s="49"/>
      <c r="H58" s="49"/>
      <c r="I58" s="49"/>
    </row>
    <row r="59" spans="1:9" ht="15" customHeight="1">
      <c r="A59" s="49"/>
      <c r="B59" s="298"/>
      <c r="C59" s="49"/>
      <c r="D59" s="34" t="s">
        <v>289</v>
      </c>
      <c r="E59" s="49"/>
      <c r="F59" s="49"/>
      <c r="G59" s="49"/>
      <c r="H59" s="49"/>
      <c r="I59" s="49"/>
    </row>
    <row r="60" spans="1:9" ht="15" customHeight="1">
      <c r="A60" s="49"/>
      <c r="B60" s="35" t="s">
        <v>259</v>
      </c>
      <c r="C60" s="35" t="s">
        <v>260</v>
      </c>
      <c r="D60" s="35" t="s">
        <v>261</v>
      </c>
      <c r="E60" s="312"/>
      <c r="F60" s="312"/>
      <c r="G60" s="312"/>
      <c r="H60" s="49"/>
      <c r="I60" s="49"/>
    </row>
    <row r="61" spans="1:9" ht="15" customHeight="1">
      <c r="A61" s="49"/>
      <c r="B61" s="313" t="s">
        <v>262</v>
      </c>
      <c r="C61" s="55"/>
      <c r="D61" s="55"/>
      <c r="E61" s="49"/>
      <c r="F61" s="49"/>
      <c r="G61" s="49"/>
      <c r="H61" s="49"/>
      <c r="I61" s="49"/>
    </row>
    <row r="62" spans="1:9" ht="15" customHeight="1">
      <c r="A62" s="49"/>
      <c r="B62" s="313" t="s">
        <v>263</v>
      </c>
      <c r="C62" s="55"/>
      <c r="D62" s="55"/>
      <c r="E62" s="49"/>
      <c r="F62" s="49"/>
      <c r="G62" s="49"/>
      <c r="H62" s="49"/>
      <c r="I62" s="49"/>
    </row>
    <row r="63" spans="1:9" ht="15" customHeight="1">
      <c r="A63" s="49"/>
      <c r="B63" s="313" t="s">
        <v>264</v>
      </c>
      <c r="C63" s="55"/>
      <c r="D63" s="55"/>
      <c r="E63" s="49"/>
      <c r="F63" s="49"/>
      <c r="G63" s="49"/>
      <c r="H63" s="49"/>
      <c r="I63" s="49"/>
    </row>
    <row r="64" spans="1:9" ht="15" customHeight="1">
      <c r="A64" s="49"/>
      <c r="B64" s="313" t="s">
        <v>265</v>
      </c>
      <c r="C64" s="55"/>
      <c r="D64" s="55" t="s">
        <v>347</v>
      </c>
      <c r="E64" s="49"/>
      <c r="F64" s="49"/>
      <c r="G64" s="49"/>
      <c r="H64" s="49"/>
      <c r="I64" s="49"/>
    </row>
    <row r="65" spans="1:9" ht="15" customHeight="1">
      <c r="A65" s="49"/>
      <c r="B65" s="313" t="s">
        <v>266</v>
      </c>
      <c r="C65" s="55"/>
      <c r="D65" s="55"/>
      <c r="E65" s="49"/>
      <c r="F65" s="49"/>
      <c r="G65" s="49"/>
      <c r="H65" s="49"/>
      <c r="I65" s="49"/>
    </row>
    <row r="66" spans="1:9" ht="15" customHeight="1">
      <c r="A66" s="49"/>
      <c r="B66" s="313" t="s">
        <v>267</v>
      </c>
      <c r="C66" s="55"/>
      <c r="D66" s="55" t="s">
        <v>363</v>
      </c>
      <c r="E66" s="49"/>
      <c r="F66" s="49"/>
      <c r="G66" s="49"/>
      <c r="H66" s="49"/>
      <c r="I66" s="49"/>
    </row>
    <row r="67" spans="1:9" ht="15" customHeight="1">
      <c r="A67" s="49"/>
      <c r="B67" s="313" t="s">
        <v>213</v>
      </c>
      <c r="C67" s="55"/>
      <c r="D67" s="55"/>
      <c r="E67" s="49"/>
      <c r="F67" s="49"/>
      <c r="G67" s="49"/>
      <c r="H67" s="49"/>
      <c r="I67" s="49"/>
    </row>
    <row r="68" spans="1:9" ht="15" customHeight="1">
      <c r="A68" s="49"/>
      <c r="B68" s="35" t="s">
        <v>465</v>
      </c>
      <c r="C68" s="304">
        <f>SUM(C61:C67)</f>
        <v>0</v>
      </c>
      <c r="D68" s="314"/>
      <c r="E68" s="49" t="str">
        <f>IF((C68-('II.1.(1)청산펀드 현황'!F48+'II.1.(2)운용중펀드 현황'!G53)=0),"ok","error")</f>
        <v>error</v>
      </c>
      <c r="F68" s="49"/>
      <c r="G68" s="49"/>
      <c r="H68" s="49"/>
      <c r="I68" s="49"/>
    </row>
    <row r="69" spans="1:9" ht="15" customHeight="1">
      <c r="A69" s="49"/>
      <c r="B69" s="298"/>
      <c r="C69" s="49"/>
      <c r="D69" s="49"/>
      <c r="E69" s="49"/>
      <c r="F69" s="49"/>
      <c r="G69" s="49"/>
      <c r="H69" s="49"/>
      <c r="I69" s="49"/>
    </row>
  </sheetData>
  <phoneticPr fontId="9" type="noConversion"/>
  <hyperlinks>
    <hyperlink ref="B1" location="엑셀파일설명!Print_Area" display="엑셀파일설명"/>
  </hyperlinks>
  <pageMargins left="0.23622047244094491" right="0.23622047244094491" top="0.74803149606299213" bottom="0.74803149606299213" header="0.31496062992125984" footer="0.31496062992125984"/>
  <pageSetup paperSize="9" scale="77" orientation="portrait" cellComments="asDisplayed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43"/>
  <sheetViews>
    <sheetView showGridLines="0" view="pageBreakPreview" zoomScaleNormal="100" zoomScaleSheetLayoutView="100" workbookViewId="0">
      <selection activeCell="B1" sqref="B1"/>
    </sheetView>
  </sheetViews>
  <sheetFormatPr defaultRowHeight="13.2"/>
  <cols>
    <col min="1" max="1" width="3.6640625" customWidth="1"/>
    <col min="2" max="3" width="25.6640625" customWidth="1"/>
    <col min="4" max="5" width="15" customWidth="1"/>
    <col min="6" max="6" width="23.109375" customWidth="1"/>
    <col min="7" max="7" width="21.88671875" customWidth="1"/>
    <col min="8" max="8" width="20" customWidth="1"/>
    <col min="9" max="9" width="24.6640625" customWidth="1"/>
    <col min="10" max="10" width="3.6640625" customWidth="1"/>
  </cols>
  <sheetData>
    <row r="1" spans="1:10" ht="15" customHeight="1" thickBot="1">
      <c r="A1" s="71"/>
      <c r="B1" s="14" t="s">
        <v>396</v>
      </c>
      <c r="C1" s="49"/>
      <c r="D1" s="49"/>
      <c r="E1" s="49"/>
      <c r="F1" s="49"/>
      <c r="G1" s="49"/>
      <c r="H1" s="49"/>
      <c r="I1" s="49"/>
      <c r="J1" s="49"/>
    </row>
    <row r="2" spans="1:10" ht="15" customHeight="1" thickBot="1">
      <c r="A2" s="71"/>
      <c r="B2" s="16" t="s">
        <v>19</v>
      </c>
      <c r="C2" s="58" t="str">
        <f>운용사연락처!$C$2</f>
        <v>운용사AAA</v>
      </c>
      <c r="D2" s="49"/>
      <c r="E2" s="49"/>
      <c r="F2" s="49"/>
      <c r="G2" s="49"/>
      <c r="H2" s="49"/>
      <c r="I2" s="49"/>
      <c r="J2" s="49"/>
    </row>
    <row r="3" spans="1:10" ht="15" customHeight="1">
      <c r="A3" s="71"/>
      <c r="B3" s="49"/>
      <c r="C3" s="49"/>
      <c r="D3" s="49"/>
      <c r="E3" s="49"/>
      <c r="F3" s="49"/>
      <c r="G3" s="49"/>
      <c r="H3" s="49"/>
      <c r="I3" s="49"/>
      <c r="J3" s="49"/>
    </row>
    <row r="4" spans="1:10" ht="12" customHeight="1">
      <c r="A4" s="71"/>
      <c r="B4" s="22" t="s">
        <v>68</v>
      </c>
      <c r="C4" s="64"/>
      <c r="D4" s="64"/>
      <c r="E4" s="64"/>
      <c r="F4" s="64"/>
      <c r="G4" s="64"/>
      <c r="H4" s="64"/>
      <c r="I4" s="65"/>
      <c r="J4" s="49"/>
    </row>
    <row r="5" spans="1:10" ht="12" customHeight="1">
      <c r="A5" s="184"/>
      <c r="B5" s="185" t="s">
        <v>434</v>
      </c>
      <c r="C5" s="186"/>
      <c r="D5" s="187"/>
      <c r="E5" s="187"/>
      <c r="F5" s="187"/>
      <c r="G5" s="187"/>
      <c r="H5" s="187"/>
      <c r="I5" s="188"/>
      <c r="J5" s="184"/>
    </row>
    <row r="6" spans="1:10" ht="12" customHeight="1">
      <c r="A6" s="184"/>
      <c r="B6" s="189" t="s">
        <v>435</v>
      </c>
      <c r="C6" s="186"/>
      <c r="D6" s="187"/>
      <c r="E6" s="187"/>
      <c r="F6" s="187"/>
      <c r="G6" s="187"/>
      <c r="H6" s="187"/>
      <c r="I6" s="188"/>
      <c r="J6" s="184"/>
    </row>
    <row r="7" spans="1:10" ht="12" customHeight="1">
      <c r="A7" s="71"/>
      <c r="B7" s="190" t="s">
        <v>313</v>
      </c>
      <c r="C7" s="67"/>
      <c r="D7" s="67"/>
      <c r="E7" s="67"/>
      <c r="F7" s="67"/>
      <c r="G7" s="67"/>
      <c r="H7" s="67"/>
      <c r="I7" s="70"/>
      <c r="J7" s="49"/>
    </row>
    <row r="8" spans="1:10" ht="12" customHeight="1">
      <c r="A8" s="71"/>
      <c r="B8" s="190" t="s">
        <v>314</v>
      </c>
      <c r="C8" s="67"/>
      <c r="D8" s="67"/>
      <c r="E8" s="67"/>
      <c r="F8" s="67"/>
      <c r="G8" s="67"/>
      <c r="H8" s="67"/>
      <c r="I8" s="70"/>
      <c r="J8" s="49"/>
    </row>
    <row r="9" spans="1:10" ht="12" customHeight="1">
      <c r="A9" s="71"/>
      <c r="B9" s="190"/>
      <c r="C9" s="67"/>
      <c r="D9" s="67"/>
      <c r="E9" s="67"/>
      <c r="F9" s="67"/>
      <c r="G9" s="67"/>
      <c r="H9" s="67"/>
      <c r="I9" s="70"/>
      <c r="J9" s="49"/>
    </row>
    <row r="10" spans="1:10" ht="12" customHeight="1">
      <c r="A10" s="184"/>
      <c r="B10" s="185" t="s">
        <v>199</v>
      </c>
      <c r="C10" s="186"/>
      <c r="D10" s="187"/>
      <c r="E10" s="187"/>
      <c r="F10" s="187"/>
      <c r="G10" s="187"/>
      <c r="H10" s="187"/>
      <c r="I10" s="188"/>
      <c r="J10" s="184"/>
    </row>
    <row r="11" spans="1:10" ht="12" customHeight="1">
      <c r="A11" s="71"/>
      <c r="B11" s="191" t="s">
        <v>436</v>
      </c>
      <c r="C11" s="84"/>
      <c r="D11" s="84"/>
      <c r="E11" s="84"/>
      <c r="F11" s="84"/>
      <c r="G11" s="84"/>
      <c r="H11" s="84"/>
      <c r="I11" s="85"/>
      <c r="J11" s="49"/>
    </row>
    <row r="12" spans="1:10" ht="15" customHeight="1">
      <c r="A12" s="71"/>
      <c r="B12" s="192"/>
      <c r="C12" s="49"/>
      <c r="D12" s="49"/>
      <c r="E12" s="49"/>
      <c r="F12" s="49"/>
      <c r="G12" s="49"/>
      <c r="H12" s="49"/>
      <c r="I12" s="49"/>
      <c r="J12" s="49"/>
    </row>
    <row r="13" spans="1:10" ht="15" customHeight="1">
      <c r="A13" s="71"/>
      <c r="B13" s="33" t="s">
        <v>160</v>
      </c>
      <c r="C13" s="49"/>
      <c r="D13" s="49"/>
      <c r="E13" s="49"/>
      <c r="F13" s="49"/>
      <c r="G13" s="49"/>
      <c r="H13" s="49"/>
      <c r="I13" s="49"/>
      <c r="J13" s="49"/>
    </row>
    <row r="14" spans="1:10" ht="15" customHeight="1">
      <c r="A14" s="71"/>
      <c r="B14" s="33"/>
      <c r="C14" s="49"/>
      <c r="D14" s="49"/>
      <c r="E14" s="145" t="s">
        <v>196</v>
      </c>
      <c r="F14" s="49"/>
      <c r="G14" s="49"/>
      <c r="H14" s="49"/>
      <c r="I14" s="49"/>
      <c r="J14" s="49"/>
    </row>
    <row r="15" spans="1:10" ht="31.2">
      <c r="A15" s="13"/>
      <c r="B15" s="193" t="s">
        <v>21</v>
      </c>
      <c r="C15" s="35" t="s">
        <v>139</v>
      </c>
      <c r="D15" s="35" t="s">
        <v>141</v>
      </c>
      <c r="E15" s="35" t="s">
        <v>140</v>
      </c>
      <c r="F15" s="193" t="s">
        <v>142</v>
      </c>
      <c r="G15" s="193" t="s">
        <v>383</v>
      </c>
      <c r="H15" s="193" t="s">
        <v>312</v>
      </c>
      <c r="I15" s="193" t="s">
        <v>22</v>
      </c>
      <c r="J15" s="15"/>
    </row>
    <row r="16" spans="1:10" ht="15" customHeight="1">
      <c r="A16" s="71">
        <v>1</v>
      </c>
      <c r="B16" s="194" t="str">
        <f>'III.2.운용조직 상세'!B20</f>
        <v>김철수</v>
      </c>
      <c r="C16" s="195"/>
      <c r="D16" s="195"/>
      <c r="E16" s="196">
        <f>'III.2.운용조직 상세'!L20</f>
        <v>16.476712328767125</v>
      </c>
      <c r="F16" s="195"/>
      <c r="G16" s="195"/>
      <c r="H16" s="195"/>
      <c r="I16" s="195"/>
      <c r="J16" s="49"/>
    </row>
    <row r="17" spans="1:10" ht="15" customHeight="1">
      <c r="A17" s="71">
        <v>2</v>
      </c>
      <c r="B17" s="194" t="str">
        <f>'III.2.운용조직 상세'!B24</f>
        <v>홍길동</v>
      </c>
      <c r="C17" s="195"/>
      <c r="D17" s="195"/>
      <c r="E17" s="196">
        <f>'III.2.운용조직 상세'!L24</f>
        <v>22.816438356164387</v>
      </c>
      <c r="F17" s="195"/>
      <c r="G17" s="195"/>
      <c r="H17" s="195"/>
      <c r="I17" s="195"/>
      <c r="J17" s="49"/>
    </row>
    <row r="18" spans="1:10" ht="15" customHeight="1">
      <c r="A18" s="71">
        <v>3</v>
      </c>
      <c r="B18" s="194" t="str">
        <f>'III.2.운용조직 상세'!B30</f>
        <v>장길산</v>
      </c>
      <c r="C18" s="195"/>
      <c r="D18" s="195"/>
      <c r="E18" s="196">
        <f>'III.2.운용조직 상세'!L30</f>
        <v>16.476712328767125</v>
      </c>
      <c r="F18" s="195"/>
      <c r="G18" s="195"/>
      <c r="H18" s="195"/>
      <c r="I18" s="195"/>
      <c r="J18" s="49"/>
    </row>
    <row r="19" spans="1:10" ht="15" customHeight="1">
      <c r="A19" s="71">
        <v>4</v>
      </c>
      <c r="B19" s="194"/>
      <c r="C19" s="195"/>
      <c r="D19" s="195"/>
      <c r="E19" s="196"/>
      <c r="F19" s="195"/>
      <c r="G19" s="195"/>
      <c r="H19" s="195"/>
      <c r="I19" s="195"/>
      <c r="J19" s="49"/>
    </row>
    <row r="20" spans="1:10" ht="15" customHeight="1">
      <c r="A20" s="71">
        <v>5</v>
      </c>
      <c r="B20" s="194"/>
      <c r="C20" s="195"/>
      <c r="D20" s="195"/>
      <c r="E20" s="196"/>
      <c r="F20" s="195"/>
      <c r="G20" s="195"/>
      <c r="H20" s="195"/>
      <c r="I20" s="195"/>
      <c r="J20" s="49"/>
    </row>
    <row r="21" spans="1:10" ht="15" customHeight="1">
      <c r="A21" s="71">
        <v>6</v>
      </c>
      <c r="B21" s="194"/>
      <c r="C21" s="195"/>
      <c r="D21" s="195"/>
      <c r="E21" s="196"/>
      <c r="F21" s="195"/>
      <c r="G21" s="195"/>
      <c r="H21" s="195"/>
      <c r="I21" s="195"/>
      <c r="J21" s="49"/>
    </row>
    <row r="22" spans="1:10" ht="15" customHeight="1">
      <c r="A22" s="71">
        <v>7</v>
      </c>
      <c r="B22" s="194"/>
      <c r="C22" s="195"/>
      <c r="D22" s="195"/>
      <c r="E22" s="196"/>
      <c r="F22" s="195"/>
      <c r="G22" s="195"/>
      <c r="H22" s="195"/>
      <c r="I22" s="195"/>
      <c r="J22" s="49"/>
    </row>
    <row r="23" spans="1:10" ht="15" customHeight="1">
      <c r="A23" s="71">
        <v>8</v>
      </c>
      <c r="B23" s="194"/>
      <c r="C23" s="195"/>
      <c r="D23" s="195"/>
      <c r="E23" s="196"/>
      <c r="F23" s="195"/>
      <c r="G23" s="195"/>
      <c r="H23" s="195"/>
      <c r="I23" s="195"/>
      <c r="J23" s="49"/>
    </row>
    <row r="24" spans="1:10" ht="15" customHeight="1">
      <c r="A24" s="71">
        <v>9</v>
      </c>
      <c r="B24" s="194"/>
      <c r="C24" s="195"/>
      <c r="D24" s="195"/>
      <c r="E24" s="196"/>
      <c r="F24" s="195"/>
      <c r="G24" s="195"/>
      <c r="H24" s="195"/>
      <c r="I24" s="195"/>
      <c r="J24" s="49"/>
    </row>
    <row r="25" spans="1:10" ht="15" customHeight="1">
      <c r="A25" s="71">
        <v>10</v>
      </c>
      <c r="B25" s="194"/>
      <c r="C25" s="195"/>
      <c r="D25" s="195"/>
      <c r="E25" s="196"/>
      <c r="F25" s="195"/>
      <c r="G25" s="195"/>
      <c r="H25" s="195"/>
      <c r="I25" s="195"/>
      <c r="J25" s="49"/>
    </row>
    <row r="26" spans="1:10" ht="15" customHeight="1">
      <c r="A26" s="136"/>
      <c r="B26" s="197"/>
      <c r="C26" s="197"/>
      <c r="D26" s="197"/>
      <c r="E26" s="197"/>
      <c r="F26" s="197"/>
      <c r="G26" s="197"/>
      <c r="H26" s="197"/>
      <c r="I26" s="197"/>
      <c r="J26" s="57"/>
    </row>
    <row r="27" spans="1:10" ht="15" customHeight="1">
      <c r="A27" s="71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5" customHeight="1">
      <c r="A28" s="71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5" customHeight="1">
      <c r="A29" s="71"/>
      <c r="B29" s="33" t="s">
        <v>161</v>
      </c>
      <c r="C29" s="49"/>
      <c r="D29" s="49"/>
      <c r="E29" s="49"/>
      <c r="F29" s="49"/>
      <c r="G29" s="49"/>
      <c r="H29" s="49"/>
      <c r="I29" s="49"/>
      <c r="J29" s="49"/>
    </row>
    <row r="30" spans="1:10" ht="15" customHeight="1">
      <c r="A30" s="71"/>
      <c r="B30" s="33"/>
      <c r="C30" s="49"/>
      <c r="D30" s="49"/>
      <c r="E30" s="145" t="s">
        <v>146</v>
      </c>
      <c r="F30" s="49"/>
      <c r="G30" s="49"/>
      <c r="H30" s="49"/>
      <c r="I30" s="49"/>
      <c r="J30" s="49"/>
    </row>
    <row r="31" spans="1:10" ht="31.2">
      <c r="A31" s="13"/>
      <c r="B31" s="193" t="s">
        <v>21</v>
      </c>
      <c r="C31" s="35" t="s">
        <v>139</v>
      </c>
      <c r="D31" s="35" t="s">
        <v>141</v>
      </c>
      <c r="E31" s="35" t="s">
        <v>140</v>
      </c>
      <c r="F31" s="193" t="s">
        <v>142</v>
      </c>
      <c r="G31" s="193" t="s">
        <v>383</v>
      </c>
      <c r="H31" s="193" t="s">
        <v>312</v>
      </c>
      <c r="I31" s="193" t="s">
        <v>22</v>
      </c>
      <c r="J31" s="15"/>
    </row>
    <row r="32" spans="1:10" ht="15" customHeight="1">
      <c r="A32" s="71">
        <v>1</v>
      </c>
      <c r="B32" s="194" t="str">
        <f>'III.2.운용조직 상세'!B34</f>
        <v>이영희</v>
      </c>
      <c r="C32" s="195"/>
      <c r="D32" s="195"/>
      <c r="E32" s="196">
        <f>'III.2.운용조직 상세'!L34</f>
        <v>16.731506849315068</v>
      </c>
      <c r="F32" s="195"/>
      <c r="G32" s="195"/>
      <c r="H32" s="195"/>
      <c r="I32" s="195"/>
      <c r="J32" s="49"/>
    </row>
    <row r="33" spans="1:10" ht="15" customHeight="1">
      <c r="A33" s="71">
        <v>2</v>
      </c>
      <c r="B33" s="194"/>
      <c r="C33" s="195"/>
      <c r="D33" s="195"/>
      <c r="E33" s="196"/>
      <c r="F33" s="195"/>
      <c r="G33" s="195"/>
      <c r="H33" s="195"/>
      <c r="I33" s="195"/>
      <c r="J33" s="49"/>
    </row>
    <row r="34" spans="1:10" ht="15" customHeight="1">
      <c r="A34" s="71">
        <v>3</v>
      </c>
      <c r="B34" s="194"/>
      <c r="C34" s="195"/>
      <c r="D34" s="195"/>
      <c r="E34" s="196"/>
      <c r="F34" s="195"/>
      <c r="G34" s="195"/>
      <c r="H34" s="195"/>
      <c r="I34" s="195"/>
      <c r="J34" s="49"/>
    </row>
    <row r="35" spans="1:10" ht="15" customHeight="1">
      <c r="A35" s="71">
        <v>4</v>
      </c>
      <c r="B35" s="194"/>
      <c r="C35" s="195"/>
      <c r="D35" s="195"/>
      <c r="E35" s="196"/>
      <c r="F35" s="195"/>
      <c r="G35" s="195"/>
      <c r="H35" s="195"/>
      <c r="I35" s="195"/>
      <c r="J35" s="49"/>
    </row>
    <row r="36" spans="1:10" ht="15" customHeight="1">
      <c r="A36" s="71">
        <v>5</v>
      </c>
      <c r="B36" s="194"/>
      <c r="C36" s="195"/>
      <c r="D36" s="195"/>
      <c r="E36" s="196"/>
      <c r="F36" s="195"/>
      <c r="G36" s="195"/>
      <c r="H36" s="195"/>
      <c r="I36" s="195"/>
      <c r="J36" s="49"/>
    </row>
    <row r="37" spans="1:10" ht="15" customHeight="1">
      <c r="A37" s="71">
        <v>6</v>
      </c>
      <c r="B37" s="194"/>
      <c r="C37" s="195"/>
      <c r="D37" s="195"/>
      <c r="E37" s="196"/>
      <c r="F37" s="195"/>
      <c r="G37" s="195"/>
      <c r="H37" s="195"/>
      <c r="I37" s="195"/>
      <c r="J37" s="49"/>
    </row>
    <row r="38" spans="1:10" ht="15" customHeight="1">
      <c r="A38" s="71">
        <v>7</v>
      </c>
      <c r="B38" s="194"/>
      <c r="C38" s="195"/>
      <c r="D38" s="195"/>
      <c r="E38" s="196"/>
      <c r="F38" s="195"/>
      <c r="G38" s="195"/>
      <c r="H38" s="195"/>
      <c r="I38" s="195"/>
      <c r="J38" s="49"/>
    </row>
    <row r="39" spans="1:10" ht="15" customHeight="1">
      <c r="A39" s="71">
        <v>8</v>
      </c>
      <c r="B39" s="194"/>
      <c r="C39" s="195"/>
      <c r="D39" s="195"/>
      <c r="E39" s="196"/>
      <c r="F39" s="195"/>
      <c r="G39" s="195"/>
      <c r="H39" s="195"/>
      <c r="I39" s="195"/>
      <c r="J39" s="49"/>
    </row>
    <row r="40" spans="1:10" ht="15" customHeight="1">
      <c r="A40" s="71">
        <v>9</v>
      </c>
      <c r="B40" s="194"/>
      <c r="C40" s="195"/>
      <c r="D40" s="195"/>
      <c r="E40" s="196"/>
      <c r="F40" s="195"/>
      <c r="G40" s="195"/>
      <c r="H40" s="195"/>
      <c r="I40" s="195"/>
      <c r="J40" s="49"/>
    </row>
    <row r="41" spans="1:10" ht="15" customHeight="1">
      <c r="A41" s="71">
        <v>10</v>
      </c>
      <c r="B41" s="194"/>
      <c r="C41" s="195"/>
      <c r="D41" s="195"/>
      <c r="E41" s="196"/>
      <c r="F41" s="195"/>
      <c r="G41" s="195"/>
      <c r="H41" s="195"/>
      <c r="I41" s="195"/>
      <c r="J41" s="49"/>
    </row>
    <row r="42" spans="1:10" ht="15" customHeight="1">
      <c r="A42" s="136"/>
      <c r="B42" s="197"/>
      <c r="C42" s="197"/>
      <c r="D42" s="197"/>
      <c r="E42" s="197"/>
      <c r="F42" s="197"/>
      <c r="G42" s="197"/>
      <c r="H42" s="197"/>
      <c r="I42" s="197"/>
      <c r="J42" s="57"/>
    </row>
    <row r="43" spans="1:10" ht="15" customHeight="1">
      <c r="A43" s="71"/>
      <c r="B43" s="49"/>
      <c r="C43" s="49"/>
      <c r="D43" s="49"/>
      <c r="E43" s="49"/>
      <c r="F43" s="49"/>
      <c r="G43" s="49"/>
      <c r="H43" s="49"/>
      <c r="I43" s="49"/>
      <c r="J43" s="49"/>
    </row>
  </sheetData>
  <phoneticPr fontId="9" type="noConversion"/>
  <hyperlinks>
    <hyperlink ref="B1" location="엑셀파일설명!Print_Area" display="엑셀파일설명"/>
  </hyperlinks>
  <pageMargins left="0.23622047244094491" right="0.23622047244094491" top="0.74803149606299213" bottom="0.74803149606299213" header="0.31496062992125984" footer="0.31496062992125984"/>
  <pageSetup paperSize="9" scale="7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15</vt:i4>
      </vt:variant>
    </vt:vector>
  </HeadingPairs>
  <TitlesOfParts>
    <vt:vector size="30" baseType="lpstr">
      <vt:lpstr>엑셀파일설명</vt:lpstr>
      <vt:lpstr>운용사연락처</vt:lpstr>
      <vt:lpstr>I.재무현황</vt:lpstr>
      <vt:lpstr>II.1.(1)청산펀드 현황</vt:lpstr>
      <vt:lpstr>II.1.(2)운용중펀드 현황</vt:lpstr>
      <vt:lpstr>II.2.(1)투자현황-청산펀드</vt:lpstr>
      <vt:lpstr>II.2.(2)투자현황-운용중펀드</vt:lpstr>
      <vt:lpstr>II.2.(3)투자현황-연도별</vt:lpstr>
      <vt:lpstr>III.1.운용조직 요약</vt:lpstr>
      <vt:lpstr>III.2.운용조직 상세</vt:lpstr>
      <vt:lpstr>III.3.개별기업 투자경력</vt:lpstr>
      <vt:lpstr>III.4.운용인력 유지율</vt:lpstr>
      <vt:lpstr>III.5.성과보수 지급이력</vt:lpstr>
      <vt:lpstr>III.6.핵심운용인력 운용중펀드</vt:lpstr>
      <vt:lpstr>IV.1.운용사 출자비율</vt:lpstr>
      <vt:lpstr>I.재무현황!Print_Area</vt:lpstr>
      <vt:lpstr>'II.1.(1)청산펀드 현황'!Print_Area</vt:lpstr>
      <vt:lpstr>'II.1.(2)운용중펀드 현황'!Print_Area</vt:lpstr>
      <vt:lpstr>'II.2.(1)투자현황-청산펀드'!Print_Area</vt:lpstr>
      <vt:lpstr>'II.2.(2)투자현황-운용중펀드'!Print_Area</vt:lpstr>
      <vt:lpstr>'II.2.(3)투자현황-연도별'!Print_Area</vt:lpstr>
      <vt:lpstr>'III.1.운용조직 요약'!Print_Area</vt:lpstr>
      <vt:lpstr>'III.2.운용조직 상세'!Print_Area</vt:lpstr>
      <vt:lpstr>'III.3.개별기업 투자경력'!Print_Area</vt:lpstr>
      <vt:lpstr>'III.4.운용인력 유지율'!Print_Area</vt:lpstr>
      <vt:lpstr>'III.5.성과보수 지급이력'!Print_Area</vt:lpstr>
      <vt:lpstr>'III.6.핵심운용인력 운용중펀드'!Print_Area</vt:lpstr>
      <vt:lpstr>'IV.1.운용사 출자비율'!Print_Area</vt:lpstr>
      <vt:lpstr>엑셀파일설명!Print_Area</vt:lpstr>
      <vt:lpstr>운용사연락처!Print_Area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kvca</cp:lastModifiedBy>
  <cp:lastPrinted>2019-04-24T07:26:14Z</cp:lastPrinted>
  <dcterms:created xsi:type="dcterms:W3CDTF">2009-03-01T03:55:22Z</dcterms:created>
  <dcterms:modified xsi:type="dcterms:W3CDTF">2019-09-20T01:23:43Z</dcterms:modified>
</cp:coreProperties>
</file>